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 на 2025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2025'!#REF!</definedName>
    <definedName name="Excel_BuiltIn__FilterDatabase" localSheetId="2">'Расчет дотации на 2025'!#REF!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2025'!#REF!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2025'!#REF!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2025'!$A:$A</definedName>
    <definedName name="_xlnm.Print_Titles" localSheetId="0">'Исходные данные'!$5:$8</definedName>
    <definedName name="_xlnm.Print_Titles" localSheetId="2">'Расчет дотации на 2025'!$A:$A</definedName>
    <definedName name="_xlnm.Print_Area" localSheetId="0">'Исходные данные'!$A$1:$J$34</definedName>
    <definedName name="_xlnm.Print_Area" localSheetId="2">'Расчет дотации на 2025'!$A$1:$GM$33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Z19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K13" i="4"/>
  <c r="CN13" i="4" s="1"/>
  <c r="CK26" i="4"/>
  <c r="CK19" i="4"/>
  <c r="CK21" i="4"/>
  <c r="CK17" i="4"/>
  <c r="CN17" i="4" s="1"/>
  <c r="CK28" i="4"/>
  <c r="CK20" i="4"/>
  <c r="CN20" i="4" s="1"/>
  <c r="CK32" i="4"/>
  <c r="CK29" i="4"/>
  <c r="CN29" i="4" s="1"/>
  <c r="CK25" i="4"/>
  <c r="CK31" i="4"/>
  <c r="CN31" i="4" s="1"/>
  <c r="CK27" i="4"/>
  <c r="CK24" i="4"/>
  <c r="CN24" i="4" s="1"/>
  <c r="CK22" i="4"/>
  <c r="CK11" i="4"/>
  <c r="CN11" i="4" s="1"/>
  <c r="CK12" i="4"/>
  <c r="CK14" i="4"/>
  <c r="CN14" i="4" s="1"/>
  <c r="CK30" i="4"/>
  <c r="CK18" i="4"/>
  <c r="CN18" i="4" s="1"/>
  <c r="CK23" i="4"/>
  <c r="CK15" i="4"/>
  <c r="CN15" i="4" s="1"/>
  <c r="CN9" i="4"/>
  <c r="CN19" i="4"/>
  <c r="CN21" i="4"/>
  <c r="CN28" i="4"/>
  <c r="CN27" i="4"/>
  <c r="CN22" i="4"/>
  <c r="CN32" i="4"/>
  <c r="CN12" i="4"/>
  <c r="CN23" i="4"/>
  <c r="CN10" i="4"/>
  <c r="CN26" i="4"/>
  <c r="CN25" i="4"/>
  <c r="CN30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29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W15" i="4"/>
  <c r="CW27" i="4"/>
  <c r="CW14" i="4"/>
  <c r="CZ14" i="4" s="1"/>
  <c r="CW32" i="4"/>
  <c r="CW19" i="4"/>
  <c r="CZ19" i="4" s="1"/>
  <c r="CW25" i="4"/>
  <c r="CW29" i="4"/>
  <c r="CW12" i="4"/>
  <c r="CW20" i="4"/>
  <c r="CZ20" i="4" s="1"/>
  <c r="CW18" i="4"/>
  <c r="CW16" i="4"/>
  <c r="CZ16" i="4" s="1"/>
  <c r="CW24" i="4"/>
  <c r="CW26" i="4"/>
  <c r="CW30" i="4"/>
  <c r="CW31" i="4"/>
  <c r="CW21" i="4"/>
  <c r="CW17" i="4"/>
  <c r="CW33" i="4" s="1"/>
  <c r="CX33" i="4" s="1"/>
  <c r="CZ9" i="4"/>
  <c r="CZ28" i="4"/>
  <c r="CZ10" i="4"/>
  <c r="CZ12" i="4"/>
  <c r="CZ24" i="4"/>
  <c r="CZ30" i="4"/>
  <c r="CZ32" i="4"/>
  <c r="CZ29" i="4"/>
  <c r="CZ13" i="4"/>
  <c r="CZ26" i="4"/>
  <c r="CZ21" i="4"/>
  <c r="CZ15" i="4"/>
  <c r="CZ25" i="4"/>
  <c r="CZ31" i="4"/>
  <c r="CZ27" i="4"/>
  <c r="CZ11" i="4"/>
  <c r="CZ18" i="4"/>
  <c r="CZ17" i="4" l="1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I21" i="4"/>
  <c r="DL21" i="4" s="1"/>
  <c r="DI23" i="4"/>
  <c r="DI16" i="4"/>
  <c r="DL16" i="4" s="1"/>
  <c r="DI24" i="4"/>
  <c r="DI32" i="4"/>
  <c r="DL32" i="4" s="1"/>
  <c r="DI28" i="4"/>
  <c r="DI10" i="4"/>
  <c r="DL10" i="4" s="1"/>
  <c r="DI11" i="4"/>
  <c r="DL11" i="4" s="1"/>
  <c r="DI22" i="4"/>
  <c r="DL22" i="4" s="1"/>
  <c r="DI25" i="4"/>
  <c r="DL25" i="4" s="1"/>
  <c r="DI14" i="4"/>
  <c r="DL14" i="4" s="1"/>
  <c r="DI29" i="4"/>
  <c r="DL29" i="4" s="1"/>
  <c r="DI27" i="4"/>
  <c r="DL27" i="4" s="1"/>
  <c r="DI18" i="4"/>
  <c r="DI19" i="4"/>
  <c r="DL19" i="4" s="1"/>
  <c r="DI12" i="4"/>
  <c r="DI13" i="4"/>
  <c r="DL13" i="4" s="1"/>
  <c r="DI26" i="4"/>
  <c r="DI30" i="4"/>
  <c r="DL30" i="4" s="1"/>
  <c r="DI20" i="4"/>
  <c r="DI9" i="4"/>
  <c r="DL9" i="4" s="1"/>
  <c r="DL23" i="4"/>
  <c r="DL28" i="4"/>
  <c r="DL18" i="4"/>
  <c r="DL12" i="4"/>
  <c r="DL20" i="4"/>
  <c r="DL17" i="4"/>
  <c r="DL24" i="4"/>
  <c r="DL26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O11" i="4"/>
  <c r="DR11" i="4" s="1"/>
  <c r="DO9" i="4"/>
  <c r="DO24" i="4"/>
  <c r="DR24" i="4" s="1"/>
  <c r="DO14" i="4"/>
  <c r="DO21" i="4"/>
  <c r="DR21" i="4" s="1"/>
  <c r="DO18" i="4"/>
  <c r="DO20" i="4"/>
  <c r="DR20" i="4" s="1"/>
  <c r="DO32" i="4"/>
  <c r="DO26" i="4"/>
  <c r="DR26" i="4" s="1"/>
  <c r="DO10" i="4"/>
  <c r="DO13" i="4"/>
  <c r="DR13" i="4" s="1"/>
  <c r="DR15" i="4"/>
  <c r="DR10" i="4"/>
  <c r="DR27" i="4"/>
  <c r="DR22" i="4"/>
  <c r="DR14" i="4"/>
  <c r="DR19" i="4"/>
  <c r="DR23" i="4"/>
  <c r="DR9" i="4"/>
  <c r="DR18" i="4"/>
  <c r="DR32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C18" i="4"/>
  <c r="FD18" i="4" s="1"/>
  <c r="FC26" i="4"/>
  <c r="FD26" i="4" s="1"/>
  <c r="FC9" i="4"/>
  <c r="FC17" i="4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10" i="4"/>
  <c r="FD9" i="4"/>
  <c r="FD17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/>
  <c r="FF33" i="4" s="1"/>
  <c r="FG33" i="4" l="1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/>
  <c r="FL33" i="4" s="1"/>
  <c r="FM33" i="4" l="1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P33" i="4" s="1"/>
  <c r="FQ31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Q9" i="4" l="1"/>
  <c r="FT9" i="4" s="1"/>
  <c r="FQ32" i="4"/>
  <c r="FT32" i="4" s="1"/>
  <c r="FQ21" i="4"/>
  <c r="FT21" i="4" s="1"/>
  <c r="FQ20" i="4"/>
  <c r="FQ25" i="4"/>
  <c r="FT25" i="4" s="1"/>
  <c r="FQ13" i="4"/>
  <c r="FQ26" i="4"/>
  <c r="FT26" i="4" s="1"/>
  <c r="FQ30" i="4"/>
  <c r="FQ17" i="4"/>
  <c r="FT17" i="4" s="1"/>
  <c r="FQ18" i="4"/>
  <c r="FT18" i="4" s="1"/>
  <c r="FQ29" i="4"/>
  <c r="FT29" i="4" s="1"/>
  <c r="FQ28" i="4"/>
  <c r="FT28" i="4" s="1"/>
  <c r="FQ22" i="4"/>
  <c r="FT22" i="4" s="1"/>
  <c r="FQ24" i="4"/>
  <c r="FQ16" i="4"/>
  <c r="FT16" i="4" s="1"/>
  <c r="FQ10" i="4"/>
  <c r="FT10" i="4" s="1"/>
  <c r="FQ23" i="4"/>
  <c r="FT23" i="4" s="1"/>
  <c r="FQ11" i="4"/>
  <c r="FQ15" i="4"/>
  <c r="FT15" i="4" s="1"/>
  <c r="FQ12" i="4"/>
  <c r="FT12" i="4" s="1"/>
  <c r="FQ27" i="4"/>
  <c r="FT27" i="4" s="1"/>
  <c r="FQ14" i="4"/>
  <c r="FQ19" i="4"/>
  <c r="FT19" i="4" s="1"/>
  <c r="FT13" i="4"/>
  <c r="FT11" i="4"/>
  <c r="FT14" i="4"/>
  <c r="FT31" i="4"/>
  <c r="FT24" i="4"/>
  <c r="FT20" i="4"/>
  <c r="FT30" i="4"/>
  <c r="FQ33" i="4" l="1"/>
  <c r="FR33" i="4" s="1"/>
  <c r="FS33" i="4"/>
  <c r="FU31" i="4" l="1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W32" i="4"/>
  <c r="FZ32" i="4" s="1"/>
  <c r="FW18" i="4"/>
  <c r="FZ18" i="4" s="1"/>
  <c r="FW20" i="4"/>
  <c r="FZ20" i="4" s="1"/>
  <c r="FW12" i="4"/>
  <c r="FW28" i="4"/>
  <c r="FZ28" i="4" s="1"/>
  <c r="FZ16" i="4"/>
  <c r="FZ27" i="4"/>
  <c r="FZ21" i="4"/>
  <c r="FZ14" i="4"/>
  <c r="FZ30" i="4"/>
  <c r="FZ26" i="4"/>
  <c r="FZ31" i="4"/>
  <c r="FZ15" i="4"/>
  <c r="FZ17" i="4"/>
  <c r="FZ11" i="4"/>
  <c r="FZ13" i="4"/>
  <c r="FZ12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C24" i="4"/>
  <c r="GC10" i="4"/>
  <c r="GC18" i="4"/>
  <c r="GF18" i="4" s="1"/>
  <c r="GC26" i="4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C25" i="4"/>
  <c r="GC21" i="4"/>
  <c r="GC27" i="4"/>
  <c r="GF27" i="4" s="1"/>
  <c r="GC31" i="4"/>
  <c r="GF31" i="4" s="1"/>
  <c r="GC12" i="4"/>
  <c r="GC33" i="4" s="1"/>
  <c r="GD33" i="4" s="1"/>
  <c r="GF16" i="4"/>
  <c r="GF11" i="4"/>
  <c r="GF21" i="4"/>
  <c r="GF12" i="4"/>
  <c r="GF9" i="4"/>
  <c r="GF24" i="4"/>
  <c r="GF30" i="4"/>
  <c r="GF25" i="4"/>
  <c r="GF32" i="4"/>
  <c r="GF14" i="4"/>
  <c r="GF10" i="4"/>
  <c r="GF26" i="4"/>
  <c r="GF13" i="4"/>
  <c r="GE33" i="4" l="1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s="1"/>
  <c r="GI20" i="4" l="1"/>
  <c r="GJ20" i="4" s="1"/>
  <c r="GK20" i="4" s="1"/>
  <c r="GL20" i="4" s="1"/>
  <c r="GM20" i="4" s="1"/>
  <c r="GI26" i="4"/>
  <c r="GJ26" i="4" s="1"/>
  <c r="GK26" i="4" s="1"/>
  <c r="GL26" i="4" s="1"/>
  <c r="GM26" i="4" s="1"/>
  <c r="GI9" i="4"/>
  <c r="GJ9" i="4" s="1"/>
  <c r="GI29" i="4"/>
  <c r="GJ29" i="4" s="1"/>
  <c r="GK29" i="4" s="1"/>
  <c r="GL29" i="4" s="1"/>
  <c r="GM29" i="4" s="1"/>
  <c r="GI25" i="4"/>
  <c r="GJ25" i="4" s="1"/>
  <c r="GK25" i="4" s="1"/>
  <c r="GL25" i="4" s="1"/>
  <c r="GM25" i="4" s="1"/>
  <c r="GI15" i="4"/>
  <c r="GJ15" i="4" s="1"/>
  <c r="GK15" i="4" s="1"/>
  <c r="GL15" i="4" s="1"/>
  <c r="GI11" i="4"/>
  <c r="GJ11" i="4" s="1"/>
  <c r="GK11" i="4" s="1"/>
  <c r="GL11" i="4" s="1"/>
  <c r="GI30" i="4"/>
  <c r="GJ30" i="4" s="1"/>
  <c r="GK30" i="4" s="1"/>
  <c r="GL30" i="4" s="1"/>
  <c r="GM30" i="4" s="1"/>
  <c r="GI28" i="4"/>
  <c r="GJ28" i="4" s="1"/>
  <c r="GK28" i="4" s="1"/>
  <c r="GL28" i="4" s="1"/>
  <c r="GM28" i="4" s="1"/>
  <c r="GI19" i="4"/>
  <c r="GJ19" i="4" s="1"/>
  <c r="GK19" i="4" s="1"/>
  <c r="GL19" i="4" s="1"/>
  <c r="GM19" i="4" s="1"/>
  <c r="GI13" i="4"/>
  <c r="GJ13" i="4" s="1"/>
  <c r="GK13" i="4" s="1"/>
  <c r="GL13" i="4" s="1"/>
  <c r="GI32" i="4"/>
  <c r="GJ32" i="4" s="1"/>
  <c r="GK32" i="4" s="1"/>
  <c r="GL32" i="4" s="1"/>
  <c r="GM32" i="4" s="1"/>
  <c r="GI17" i="4"/>
  <c r="GJ17" i="4" s="1"/>
  <c r="GK17" i="4" s="1"/>
  <c r="GL17" i="4" s="1"/>
  <c r="GI24" i="4"/>
  <c r="GJ24" i="4" s="1"/>
  <c r="GK24" i="4" s="1"/>
  <c r="GL24" i="4" s="1"/>
  <c r="GM24" i="4" s="1"/>
  <c r="GI10" i="4"/>
  <c r="GJ10" i="4" s="1"/>
  <c r="GK10" i="4" s="1"/>
  <c r="GL10" i="4" s="1"/>
  <c r="GI27" i="4"/>
  <c r="GJ27" i="4" s="1"/>
  <c r="GK27" i="4" s="1"/>
  <c r="GL27" i="4" s="1"/>
  <c r="GM27" i="4" s="1"/>
  <c r="GI22" i="4"/>
  <c r="GJ22" i="4" s="1"/>
  <c r="GK22" i="4" s="1"/>
  <c r="GL22" i="4" s="1"/>
  <c r="GM22" i="4" s="1"/>
  <c r="GI16" i="4"/>
  <c r="GJ16" i="4" s="1"/>
  <c r="GK16" i="4" s="1"/>
  <c r="GL16" i="4" s="1"/>
  <c r="GI23" i="4"/>
  <c r="GJ23" i="4" s="1"/>
  <c r="GK23" i="4" s="1"/>
  <c r="GL23" i="4" s="1"/>
  <c r="GM23" i="4" s="1"/>
  <c r="GI12" i="4"/>
  <c r="GJ12" i="4" s="1"/>
  <c r="GK12" i="4" s="1"/>
  <c r="GL12" i="4" s="1"/>
  <c r="GI18" i="4"/>
  <c r="GJ18" i="4" s="1"/>
  <c r="GK18" i="4" s="1"/>
  <c r="GL18" i="4" s="1"/>
  <c r="GM18" i="4" s="1"/>
  <c r="GI21" i="4"/>
  <c r="GJ21" i="4" s="1"/>
  <c r="GK21" i="4" s="1"/>
  <c r="GL21" i="4" s="1"/>
  <c r="GM21" i="4" s="1"/>
  <c r="GI31" i="4"/>
  <c r="GJ31" i="4" s="1"/>
  <c r="GK31" i="4" s="1"/>
  <c r="GL31" i="4" s="1"/>
  <c r="GM31" i="4" s="1"/>
  <c r="GJ33" i="4" l="1"/>
  <c r="GK33" i="4" s="1"/>
  <c r="GI33" i="4"/>
  <c r="GK9" i="4"/>
  <c r="GL9" i="4" s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<sst xmlns="http://schemas.openxmlformats.org/spreadsheetml/2006/main" count="2309" uniqueCount="203">
  <si>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</si>
  <si>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</si>
  <si>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</si>
  <si>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</si>
  <si>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</si>
  <si>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</si>
  <si>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</si>
  <si>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</si>
  <si>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</si>
  <si>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</si>
  <si>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</si>
  <si>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</si>
  <si>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</si>
  <si>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</si>
  <si>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</si>
  <si>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</si>
  <si>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</si>
  <si>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</si>
  <si>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</si>
  <si>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</si>
  <si>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</si>
  <si>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</si>
  <si>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</si>
  <si>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</si>
  <si>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</si>
  <si>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</si>
  <si>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</si>
  <si>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</si>
  <si>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</si>
  <si>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</si>
  <si>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</si>
  <si>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</si>
  <si>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</si>
  <si>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</si>
  <si>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</si>
  <si>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</si>
  <si>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</si>
  <si>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</si>
  <si>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</si>
  <si>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</si>
  <si>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</si>
  <si>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</si>
  <si>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</si>
  <si>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</si>
  <si>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</si>
  <si>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</si>
  <si>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</si>
  <si>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</si>
  <si>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</si>
  <si>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</si>
  <si>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</si>
  <si>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</si>
  <si>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</si>
  <si>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</si>
  <si>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</si>
  <si>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</si>
  <si>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</si>
  <si>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</si>
  <si>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</si>
  <si>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</si>
  <si>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</si>
  <si>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</si>
  <si>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</si>
  <si>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</si>
  <si>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</si>
  <si>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</si>
  <si>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</si>
  <si>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</si>
  <si>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</si>
  <si>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</si>
  <si>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</si>
  <si>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</si>
  <si>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</si>
  <si>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</si>
  <si>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</si>
  <si>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</si>
  <si>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</si>
  <si>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</si>
  <si>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</si>
  <si>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</si>
  <si>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</si>
  <si>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</si>
  <si>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</si>
  <si>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</si>
  <si>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</si>
  <si>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</si>
  <si>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</si>
  <si>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</si>
  <si>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</si>
  <si>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</si>
  <si>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</si>
  <si>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</si>
  <si>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</si>
  <si>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</si>
  <si>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</si>
  <si>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</si>
  <si>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</si>
  <si>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</si>
  <si>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</si>
  <si>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</si>
  <si>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</si>
  <si>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</si>
  <si>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</si>
  <si>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</si>
  <si>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</si>
  <si>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</si>
  <si>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</si>
  <si>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</si>
  <si>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</si>
  <si>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</si>
  <si>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</si>
  <si>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</si>
  <si>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</si>
  <si>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</si>
  <si>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</si>
  <si>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</si>
  <si>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</si>
  <si>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</si>
  <si>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</si>
  <si>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</si>
  <si>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</si>
  <si>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</si>
  <si>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</si>
  <si>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</si>
  <si>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</si>
  <si>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</si>
  <si>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</si>
  <si>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</si>
  <si>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</si>
  <si>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</si>
  <si>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</si>
  <si>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</si>
  <si>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</si>
  <si>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</si>
  <si>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</si>
  <si>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</si>
  <si>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</si>
  <si>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</si>
  <si>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</si>
  <si>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</si>
  <si>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</si>
  <si>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</si>
  <si>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</si>
  <si>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</si>
  <si>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</si>
  <si>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</si>
  <si>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</si>
  <si>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</si>
  <si>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</si>
  <si>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</si>
  <si>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</si>
  <si>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</si>
  <si>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</si>
  <si>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</si>
  <si>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</si>
  <si>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</si>
  <si>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</si>
  <si>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</si>
  <si>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</si>
  <si>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</si>
  <si>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</si>
  <si>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</si>
  <si>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</si>
  <si>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</si>
  <si>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</si>
  <si>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</si>
  <si>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</si>
  <si>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</si>
  <si>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</si>
  <si>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</si>
  <si>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</si>
  <si>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</si>
  <si>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</si>
  <si>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</si>
  <si>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</si>
  <si>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</si>
  <si>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</si>
  <si>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</si>
  <si>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</si>
  <si>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</si>
  <si>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</si>
  <si>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</si>
  <si>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</si>
  <si>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</si>
  <si>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</si>
  <si>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</si>
  <si>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</si>
  <si>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</si>
  <si>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</si>
  <si>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</si>
  <si>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на 01.01.2023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</si>
  <si>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</si>
  <si>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</si>
  <si>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</si>
  <si>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Площадь территории поселения на 01.01.2023                                   Si</t>
  </si>
  <si>
    <t>Коэффициент плотности населения                                  К1</t>
  </si>
  <si>
    <t>2025 год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</si>
  <si>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2025 год</t>
  </si>
  <si>
    <t>Плотность населения на 01.01.2023                                    Спi = Hi/Si</t>
  </si>
  <si>
    <t>Наружный объем отапливаемых зданий социальной сферы на 01.10.2023                           Oni</t>
  </si>
  <si>
    <t>2-(Спi /Спi max.)</t>
  </si>
  <si>
    <t>1+(Опi /Опi min.)</t>
  </si>
  <si>
    <t>Кi=К1i+К2i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</si>
</sst>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tabSelected="1" view="pageBreakPreview" zoomScaleNormal="90" zoomScaleSheetLayoutView="100" workbookViewId="0">
      <selection activeCell="G8" sqref="G8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190</v>
      </c>
      <c r="D6" s="221" t="s">
        <v>196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194</v>
      </c>
      <c r="F7" s="217" t="s">
        <v>198</v>
      </c>
      <c r="G7" s="217" t="s">
        <v>199</v>
      </c>
      <c r="H7" s="209" t="s">
        <v>71</v>
      </c>
      <c r="I7" s="185" t="s">
        <v>71</v>
      </c>
      <c r="J7" s="188" t="s">
        <v>71</v>
      </c>
    </row>
    <row r="8" spans="1:10" s="8" customFormat="1" ht="24.75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192</v>
      </c>
      <c r="F8" s="223" t="s">
        <v>191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1374</v>
      </c>
      <c r="D10" s="225">
        <v>1731474.84</v>
      </c>
      <c r="E10" s="225">
        <v>477.71</v>
      </c>
      <c r="F10" s="218">
        <f>C10/E10</f>
        <v>2.8762219756756191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1432</v>
      </c>
      <c r="D11" s="225">
        <v>3286826.95</v>
      </c>
      <c r="E11" s="225">
        <v>543.84</v>
      </c>
      <c r="F11" s="218">
        <f t="shared" ref="F11:F18" si="0">C11/E11</f>
        <v>2.6331273904089438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885</v>
      </c>
      <c r="D12" s="225">
        <v>1216947.79</v>
      </c>
      <c r="E12" s="225">
        <v>159.08000000000001</v>
      </c>
      <c r="F12" s="218">
        <f t="shared" si="0"/>
        <v>5.5632386220769421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1270</v>
      </c>
      <c r="D13" s="225">
        <v>1918077.17</v>
      </c>
      <c r="E13" s="225">
        <v>145.81</v>
      </c>
      <c r="F13" s="218">
        <f t="shared" si="0"/>
        <v>8.7099650229751049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981</v>
      </c>
      <c r="D14" s="225">
        <v>1460739.74</v>
      </c>
      <c r="E14" s="225">
        <v>708.62</v>
      </c>
      <c r="F14" s="218">
        <f t="shared" si="0"/>
        <v>1.3843809093731478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676</v>
      </c>
      <c r="D15" s="225">
        <v>820160.17</v>
      </c>
      <c r="E15" s="225">
        <v>194.13</v>
      </c>
      <c r="F15" s="218">
        <f t="shared" si="0"/>
        <v>3.4822026477102974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968</v>
      </c>
      <c r="D16" s="225">
        <v>1170509.1000000001</v>
      </c>
      <c r="E16" s="225">
        <v>567.54</v>
      </c>
      <c r="F16" s="218">
        <f t="shared" si="0"/>
        <v>1.7056066532755401</v>
      </c>
      <c r="G16" s="225">
        <v>8334.92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649</v>
      </c>
      <c r="D17" s="225">
        <v>1144851.29</v>
      </c>
      <c r="E17" s="225">
        <v>683.14</v>
      </c>
      <c r="F17" s="218">
        <f t="shared" si="0"/>
        <v>0.95002488508943994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7812</v>
      </c>
      <c r="D18" s="225">
        <v>17752733.449999999</v>
      </c>
      <c r="E18" s="225">
        <v>251.11</v>
      </c>
      <c r="F18" s="218">
        <f t="shared" si="0"/>
        <v>31.109872167575961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16047</v>
      </c>
      <c r="D34" s="229">
        <f>SUM(D10:D33)</f>
        <v>30502320.5</v>
      </c>
      <c r="E34" s="229">
        <f>SUM(E10:E18)</f>
        <v>3730.98</v>
      </c>
      <c r="F34" s="230"/>
      <c r="G34" s="229">
        <f t="shared" ref="G34" si="1">SUM(G10:G18)</f>
        <v>50313.96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10" zoomScaleNormal="110" workbookViewId="0">
      <selection activeCell="F6" sqref="F6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195</v>
      </c>
      <c r="D3" s="233" t="s">
        <v>193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200</v>
      </c>
      <c r="D4" s="244" t="s">
        <v>201</v>
      </c>
      <c r="E4" s="245" t="s">
        <v>76</v>
      </c>
      <c r="F4" s="246" t="s">
        <v>202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1.9075463261249481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4.0192750728383579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1.9153603918323618</v>
      </c>
      <c r="D7" s="219">
        <f>1+'Исходные данные'!G11/'Исходные данные'!$G$15</f>
        <v>2.4397458369851011</v>
      </c>
      <c r="E7" s="232"/>
      <c r="F7" s="237">
        <f t="shared" si="3"/>
        <v>4.3551062288174629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1.8211744943177495</v>
      </c>
      <c r="D8" s="219">
        <f>1+'Исходные данные'!G12/'Исходные данные'!$G$15</f>
        <v>2.29671560035057</v>
      </c>
      <c r="E8" s="232"/>
      <c r="F8" s="237">
        <f t="shared" si="3"/>
        <v>4.1178900946683195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1.7200256890784333</v>
      </c>
      <c r="D9" s="219">
        <f>1+'Исходные данные'!G13/'Исходные данные'!$G$15</f>
        <v>2.6451796669588079</v>
      </c>
      <c r="E9" s="232"/>
      <c r="F9" s="237">
        <f t="shared" si="3"/>
        <v>4.365205356037241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1.9555002700777404</v>
      </c>
      <c r="D10" s="219">
        <f>1+'Исходные данные'!G14/'Исходные данные'!$G$15</f>
        <v>2.5736196319018405</v>
      </c>
      <c r="E10" s="232"/>
      <c r="F10" s="237">
        <f t="shared" si="3"/>
        <v>4.5291199019795805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1.8880676002474996</v>
      </c>
      <c r="D11" s="219">
        <f>1+'Исходные данные'!G15/'Исходные данные'!$G$15</f>
        <v>2</v>
      </c>
      <c r="E11" s="232"/>
      <c r="F11" s="237">
        <f t="shared" si="3"/>
        <v>3.8880676002474996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1.9451747456856092</v>
      </c>
      <c r="D12" s="219">
        <f>1+'Исходные данные'!G16/'Исходные данные'!$G$15</f>
        <v>2.8262313759859774</v>
      </c>
      <c r="E12" s="232"/>
      <c r="F12" s="237">
        <f t="shared" si="3"/>
        <v>4.7714061216715864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1.969462269726727</v>
      </c>
      <c r="D13" s="219">
        <f>1+'Исходные данные'!G17/'Исходные данные'!$G$15</f>
        <v>2.1308720420683613</v>
      </c>
      <c r="E13" s="232"/>
      <c r="F13" s="237">
        <f t="shared" si="3"/>
        <v>4.1003343117950886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zoomScale="60" zoomScaleNormal="60" workbookViewId="0">
      <pane xSplit="12" ySplit="8" topLeftCell="GC9" activePane="bottomRight" state="frozen"/>
      <selection pane="topRight" activeCell="M1" sqref="M1"/>
      <selection pane="bottomLeft" activeCell="A9" sqref="A9"/>
      <selection pane="bottomRight" activeCell="E43" sqref="E43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197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1374</v>
      </c>
      <c r="H9" s="43">
        <f>'Исходные данные'!D10</f>
        <v>1731474.84</v>
      </c>
      <c r="I9" s="44">
        <f>'Расчет КРП'!F6</f>
        <v>4.0192750728383579</v>
      </c>
      <c r="J9" s="99" t="s">
        <v>8</v>
      </c>
      <c r="K9" s="155">
        <f t="shared" ref="K9:K32" si="104">((H9/G9)/($H$33/$G$33))/I9</f>
        <v>0.16494634455211871</v>
      </c>
      <c r="L9" s="156">
        <f t="shared" ref="L9:L32" si="105">$D$33*G9/$G$33</f>
        <v>690490.4840157039</v>
      </c>
      <c r="M9" s="160">
        <f t="shared" ref="M9:M32" si="106">(((H9+L9)/G9)/$J$33)/I9</f>
        <v>0.2307248812396131</v>
      </c>
      <c r="N9" s="161" t="s">
        <v>8</v>
      </c>
      <c r="O9" s="162">
        <f t="shared" ref="O9:O32" si="107">$N$33-M9</f>
        <v>0.1416918949101566</v>
      </c>
      <c r="P9" s="176">
        <f>IF(O9&gt;0,G9*I9*(($H$33+$L$33)/$G$33)*O9,0)</f>
        <v>1880601.6549347816</v>
      </c>
      <c r="Q9" s="163">
        <f t="shared" ref="Q9:Q32" si="108">IF(($F$33-P$33)&gt;0,P9,$F$33*P9/P$33)</f>
        <v>1880601.6549347816</v>
      </c>
      <c r="R9" s="157" t="s">
        <v>8</v>
      </c>
      <c r="S9" s="42" t="s">
        <v>8</v>
      </c>
      <c r="T9" s="46">
        <f t="shared" ref="T9:T21" si="109">(((H9+L9+Q9)/G9)/$J$33)/I9</f>
        <v>0.40987756736247766</v>
      </c>
      <c r="U9" s="45">
        <f t="shared" ref="U9:U21" si="110">S$33-T9</f>
        <v>8.7096930837581854E-2</v>
      </c>
      <c r="V9" s="47">
        <f>IF(U9&gt;0,$G9*$I9*(($H$33+$L$33+$Q$33)/$G$33)*U9,0)</f>
        <v>1462950.4527776856</v>
      </c>
      <c r="W9" s="73">
        <f t="shared" ref="W9:W21" si="111">IF((R$33-V$33)&gt;0,V9,R$33*V9/V$33)</f>
        <v>1261374.4819636021</v>
      </c>
      <c r="X9" s="69" t="s">
        <v>8</v>
      </c>
      <c r="Y9" s="42" t="s">
        <v>8</v>
      </c>
      <c r="Z9" s="46">
        <f t="shared" ref="Z9:Z21" si="112">(((H9+L9+Q9+W9)/G9)/$J$33)/I9</f>
        <v>0.53004050886454335</v>
      </c>
      <c r="AA9" s="45">
        <f t="shared" ref="AA9:AA21" si="113">Y$33-Z9</f>
        <v>6.8477574344099956E-2</v>
      </c>
      <c r="AB9" s="47">
        <f>IF(AA9&gt;0,$G9*$I9*(($H$33+$L$33+$Q$33+$W$33)/$G$33)*AA9,0)</f>
        <v>1352302.2875093974</v>
      </c>
      <c r="AC9" s="73">
        <f t="shared" ref="AC9:AC21" si="114">IF((X$33-AB$33)&gt;0,AB9,X$33*AB9/AB$33)</f>
        <v>0</v>
      </c>
      <c r="AD9" s="69" t="s">
        <v>8</v>
      </c>
      <c r="AE9" s="42" t="s">
        <v>8</v>
      </c>
      <c r="AF9" s="46">
        <f t="shared" ref="AF9:AF21" si="115">(((H9+L9+Q9+W9+AC9)/G9)/$J$33)/I9</f>
        <v>0.53004050886454335</v>
      </c>
      <c r="AG9" s="45">
        <f t="shared" ref="AG9:AG21" si="116">AE$33-AF9</f>
        <v>6.8477574344099956E-2</v>
      </c>
      <c r="AH9" s="47">
        <f>IF(AG9&gt;0,$G9*$I9*(($H$33+$L$33+$Q$33+$W$33+$AC$33)/$G$33)*AG9,0)</f>
        <v>1352302.2875093974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0.53004050886454335</v>
      </c>
      <c r="AM9" s="45">
        <f t="shared" ref="AM9:AM21" si="119">AK$33-AL9</f>
        <v>6.8477574344099956E-2</v>
      </c>
      <c r="AN9" s="47">
        <f>IF(AM9&gt;0,$G9*$I9*(($H$33+$L$33+$Q$33+$W$33+$AC$33+$AI$33)/$G$33)*AM9,0)</f>
        <v>1352302.2875093974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0.53004050886454335</v>
      </c>
      <c r="AS9" s="45">
        <f t="shared" ref="AS9:AS21" si="122">AQ$33-AR9</f>
        <v>6.8477574344099956E-2</v>
      </c>
      <c r="AT9" s="47">
        <f>IF(AS9&gt;0,$G9*$I9*(($H$33+$L$33+$Q$33+$W$33+$AC$33+$AI$33+$AO$33)/$G$33)*AS9,0)</f>
        <v>1352302.2875093974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0.53004050886454335</v>
      </c>
      <c r="AY9" s="45">
        <f t="shared" ref="AY9:AY21" si="125">AW$33-AX9</f>
        <v>6.8477574344099956E-2</v>
      </c>
      <c r="AZ9" s="47">
        <f>IF(AY9&gt;0,$G9*$I9*(($H$33+$L$33+$Q$33+$W$33+$AC$33+$AI$33+$AO$33+$AU$33)/$G$33)*AY9,0)</f>
        <v>1352302.2875093974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0.53004050886454335</v>
      </c>
      <c r="BE9" s="45">
        <f t="shared" ref="BE9:BE21" si="128">BC$33-BD9</f>
        <v>6.8477574344099956E-2</v>
      </c>
      <c r="BF9" s="47">
        <f>IF(BE9&gt;0,$G9*$I9*(($H$33+$L$33+$Q$33+$W$33+$AC$33+$AI$33+$AO$33+$AU$33+$BA$33)/$G$33)*BE9,0)</f>
        <v>1352302.2875093974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0.53004050886454335</v>
      </c>
      <c r="BK9" s="45">
        <f t="shared" ref="BK9:BK21" si="131">BI$33-BJ9</f>
        <v>6.8477574344099956E-2</v>
      </c>
      <c r="BL9" s="47">
        <f>IF(BK9&gt;0,$G9*$I9*(($H$33+$L$33+$Q$33+$W$33+$AC$33+$AI$33+$AO$33+$AU$33+$BA$33+$BG$33)/$G$33)*BK9,0)</f>
        <v>1352302.2875093974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0.53004050886454335</v>
      </c>
      <c r="BQ9" s="45">
        <f t="shared" ref="BQ9:BQ21" si="134">BO$33-BP9</f>
        <v>6.8477574344099956E-2</v>
      </c>
      <c r="BR9" s="47">
        <f>IF(BQ9&gt;0,$G9*$I9*(($H$33+$L$33+$Q$33+$W$33+$AC$33+$AI$33+$AO$33+$AU$33+$BA$33+$BG$33+$BM$33)/$G$33)*BQ9,0)</f>
        <v>1352302.2875093974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0.53004050886454335</v>
      </c>
      <c r="BW9" s="45">
        <f t="shared" ref="BW9:BW21" si="136">BU$33-BV9</f>
        <v>6.8477574344099956E-2</v>
      </c>
      <c r="BX9" s="47">
        <f>IF(BW9&gt;0,$G9*$I9*(($H$33+$L$33+$Q$33+$W$33+$AC$33+$AI$33+$AO$33+$AU$33+$BA$33+$BG$33+$BM$33+$BS$33)/$G$33)*BW9,0)</f>
        <v>1352302.2875093974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0.53004050886454335</v>
      </c>
      <c r="CC9" s="45">
        <f t="shared" ref="CC9:CC21" si="138">CA$33-CB9</f>
        <v>6.8477574344099956E-2</v>
      </c>
      <c r="CD9" s="47">
        <f>IF(CC9&gt;0,$G9*$I9*(($H$33+$L$33+$Q$33+$W$33+$AC$33+$AI$33+$AO$33+$AU$33+$BA$33+$BG$33+$BM$33+$BS$33+$BY$33)/$G$33)*CC9,0)</f>
        <v>1352302.2875093974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0.53004050886454335</v>
      </c>
      <c r="CI9" s="45">
        <f t="shared" ref="CI9:CI21" si="141">CG$33-CH9</f>
        <v>6.8477574344099956E-2</v>
      </c>
      <c r="CJ9" s="47">
        <f>IF(CI9&gt;0,$G9*$I9*(($H$33+$L$33+$Q$33+$W$33+$AC$33+$AI$33+$AO$33+$AU$33+$BA$33+$BG$33+$BM$33+$BS$33+$BY$33+$CE$33)/$G$33)*CI9,0)</f>
        <v>1352302.2875093974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0.53004050886454335</v>
      </c>
      <c r="CO9" s="45">
        <f t="shared" ref="CO9:CO21" si="143">CM$33-CN9</f>
        <v>6.8477574344099956E-2</v>
      </c>
      <c r="CP9" s="47">
        <f>IF(CO9&gt;0,$G9*$I9*(($H$33+$L$33+$Q$33+$W$33+$AC$33+$AI$33+$AO$33+$AU$33+$BA$33+$BG$33+$BM$33+$BS$33+$BY$33+$CE$33+$CK$33)/$G$33)*CO9,0)</f>
        <v>1352302.2875093974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0.53004050886454335</v>
      </c>
      <c r="CU9" s="45">
        <f t="shared" ref="CU9:CU21" si="145">CS$33-CT9</f>
        <v>6.8477574344099956E-2</v>
      </c>
      <c r="CV9" s="47">
        <f>IF(CU9&gt;0,$G9*$I9*(($H$33+$L$33+$Q$33+$W$33+$AC$33+$AI$33+$AO$33+$AU$33+$BA$33+$BG$33+$BM$33+$BS$33+$BY$33+$CE$33+$CK$33+$CQ$33)/$G$33)*CU9,0)</f>
        <v>1352302.2875093974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0.53004050886454335</v>
      </c>
      <c r="DA9" s="45">
        <f t="shared" ref="DA9:DA21" si="147">CY$33-CZ9</f>
        <v>6.8477574344099956E-2</v>
      </c>
      <c r="DB9" s="47">
        <f>IF(DA9&gt;0,$G9*$I9*(($H$33+$L$33+$Q$33+$W$33+$AC$33+$AI$33+$AO$33+$AU$33+$BA$33+$BG$33+$BM$33+$BS$33+$BY$33+$CE$33+$CK$33+$CQ$33+$CW$33)/$G$33)*DA9,0)</f>
        <v>1352302.2875093974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0.53004050886454335</v>
      </c>
      <c r="DG9" s="45">
        <f t="shared" ref="DG9:DG21" si="149">DE$33-DF9</f>
        <v>6.8477574344099956E-2</v>
      </c>
      <c r="DH9" s="47">
        <f>IF(DG9&gt;0,$G9*$I9*(($H$33+$L$33+$Q$33+$W$33+$AC$33+$AI$33+$AO$33+$AU$33+$BA$33+$BG$33+$BM$33+$BS$33+$BY$33+$CE$33+$CK$33+$CQ$33+$CW$33+$DC$33)/$G$33)*DG9,0)</f>
        <v>1352302.2875093974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0.53004050886454335</v>
      </c>
      <c r="DM9" s="45">
        <f t="shared" ref="DM9:DM21" si="151">DK$33-DL9</f>
        <v>6.8477574344099956E-2</v>
      </c>
      <c r="DN9" s="47">
        <f>IF(DM9&gt;0,$G9*$I9*(($H$33+$L$33+$Q$33+$W$33+$AC$33+$AI$33+$AO$33+$AU$33+$BA$33+$BG$33+$BM$33+$BS$33+$BY$33+$CE$33+$CK$33+$CQ$33+$CW$33+$DC$33+$DI$33)/$G$33)*DM9,0)</f>
        <v>1352302.2875093974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0.53004050886454335</v>
      </c>
      <c r="DS9" s="45">
        <f t="shared" ref="DS9:DS21" si="153">DQ$33-DR9</f>
        <v>6.8477574344099956E-2</v>
      </c>
      <c r="DT9" s="47">
        <f>IF(DS9&gt;0,$G9*$I9*(($H$33+$L$33+$Q$33+$W$33+$AC$33+$AI$33+$AO$33+$AU$33+$BA$33+$BG$33+$BM$33+$BS$33+$BY$33+$CE$33+$CK$33+$CQ$33+$CW$33+$DC$33+$DI$33+$DO$33)/$G$33)*DS9,0)</f>
        <v>1352302.2875093974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0.53004050886454335</v>
      </c>
      <c r="DY9" s="162">
        <f t="shared" ref="DY9:DY21" si="155">DW$33-DX9</f>
        <v>6.8477574344099956E-2</v>
      </c>
      <c r="DZ9" s="30">
        <f>IF(DY9&gt;0,$G9*$I9*(($H$33+$L$33+$Q$33+$W$33+$AC$33+$AI$33+$AO$33+$AU$33+$BA$33+$BG$33+$BM$33+$BS$33+$BY$33+$CE$33+$CK$33+$CQ$33+$CW$33+$DC$33+$DI$33+$DO$33+$DU$33)/$G$33)*DY9,0)</f>
        <v>1352302.2875093974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0.53004050886454335</v>
      </c>
      <c r="EE9" s="162">
        <f t="shared" ref="EE9:EE32" si="157">EC$33-ED9</f>
        <v>6.8477574344099956E-2</v>
      </c>
      <c r="EF9" s="30">
        <f>IF(EE9&gt;0,$G9*$I9*(($H$33+$L$33+$Q$33+$W$33+$AC$33+$AI$33+$AO$33+$AU$33+$BA$33+$BG$33+$BM$33+$BS$33+$BY$33+$CE$33+$CK$33+$CQ$33+$CW$33+$DC$33+$DI$33+$DO$33+$DU$33+$EA$33)/$G$33)*EE9,0)</f>
        <v>1352302.2875093974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0.53004050886454335</v>
      </c>
      <c r="EK9" s="162">
        <f t="shared" ref="EK9:EK32" si="159">EI$33-EJ9</f>
        <v>6.8477574344099956E-2</v>
      </c>
      <c r="EL9" s="30">
        <f>IF(EK9&gt;0,$G9*$I9*(($H$33+$L$33+$Q$33+$W$33+$AC$33+$AI$33+$AO$33+$AU$33+$BA$33+$BG$33+$BM$33+$BS$33+$BY$33+$CE$33+$CK$33+$CQ$33+$CW$33+$DC$33+$DI$33+$DO$33+$DU$33+$EA$33+$EG$33)/$G$33)*EK9,0)</f>
        <v>1352302.2875093974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0.53004050886454335</v>
      </c>
      <c r="EQ9" s="45">
        <f t="shared" ref="EQ9:EQ32" si="161">EO$33-EP9</f>
        <v>6.8477574344099956E-2</v>
      </c>
      <c r="ER9" s="47">
        <f>IF(EQ9&gt;0,$G9*$I9*(($H$33+$L$33+$Q$33+$W$33+$AC$33+$AI$33+$AO$33+$AU$33+$BA$33+$BG$33+$BM$33+$BS$33+$BY$33+$CE$33+$CK$33+$CQ$33+$CW$33+$DC$33+$DI$33+$DO$33+$DU$33+$EA$33+$EG$33+$EM$33)/$G$33)*EQ9,0)</f>
        <v>1352302.2875093974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0.53004050886454335</v>
      </c>
      <c r="EW9" s="162">
        <f t="shared" ref="EW9:EW32" si="163">EU$33-EV9</f>
        <v>6.8477574344099956E-2</v>
      </c>
      <c r="EX9" s="30">
        <f>IF(EW9&gt;0,$G9*$I9*(($H$33+$L$33+$Q$33+$W$33+$AC$33+$AI$33+$AO$33+$AU$33+$BA$33+$BG$33+$BM$33+$BS$33+$BY$33+$CE$33+$CK$33+$CQ$33+$CW$33+$DC$33+$DI$33+$DO$33+$DU$33+$EA$33+$EG$33+$EM$33+$ES$33)/$G$33)*EW9,0)</f>
        <v>1352302.2875093974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0.53004050886454335</v>
      </c>
      <c r="FC9" s="162">
        <f t="shared" ref="FC9:FC32" si="165">FA$33-FB9</f>
        <v>6.8477574344099956E-2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1352302.2875093974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0.53004050886454335</v>
      </c>
      <c r="FI9" s="162">
        <f t="shared" ref="FI9:FI32" si="167">FG$33-FH9</f>
        <v>6.8477574344099956E-2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1352302.2875093974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0.53004050886454335</v>
      </c>
      <c r="FO9" s="162">
        <f t="shared" ref="FO9:FO32" si="169">FM$33-FN9</f>
        <v>6.8477574344099956E-2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1352302.2875093974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0.53004050886454335</v>
      </c>
      <c r="FU9" s="162">
        <f t="shared" ref="FU9:FU32" si="171">FS$33-FT9</f>
        <v>6.8477574344099956E-2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1352302.2875093974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0.53004050886454335</v>
      </c>
      <c r="GA9" s="45">
        <f t="shared" ref="GA9:GA32" si="173">FY$33-FZ9</f>
        <v>6.8477574344099956E-2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1352302.2875093974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0.53004050886454335</v>
      </c>
      <c r="GG9" s="45">
        <f t="shared" ref="GG9:GG32" si="175">GE$33-GF9</f>
        <v>6.8477574344099956E-2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1352302.2875093974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3141976.1368983835</v>
      </c>
      <c r="GK9" s="164">
        <f t="shared" ref="GK9:GM32" si="177">L9+GJ9</f>
        <v>3832466.6209140876</v>
      </c>
      <c r="GL9" s="165">
        <f t="shared" ref="GL9:GL32" si="178">K9+GK9/($H$33/$G$33)/G9/I9</f>
        <v>0.53004050886454324</v>
      </c>
      <c r="GM9" s="164">
        <v>3832466.62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1432</v>
      </c>
      <c r="H10" s="27">
        <f>'Исходные данные'!D11</f>
        <v>3286826.95</v>
      </c>
      <c r="I10" s="28">
        <f>'Расчет КРП'!F7</f>
        <v>4.3551062288174629</v>
      </c>
      <c r="J10" s="100" t="s">
        <v>8</v>
      </c>
      <c r="K10" s="104">
        <f t="shared" si="104"/>
        <v>0.27726563231197365</v>
      </c>
      <c r="L10" s="71">
        <f t="shared" si="105"/>
        <v>719637.8261357263</v>
      </c>
      <c r="M10" s="67">
        <f t="shared" si="106"/>
        <v>0.33797185139026631</v>
      </c>
      <c r="N10" s="26" t="s">
        <v>8</v>
      </c>
      <c r="O10" s="29">
        <f t="shared" si="107"/>
        <v>3.4444924759503392E-2</v>
      </c>
      <c r="P10" s="30">
        <f t="shared" ref="P10:P32" si="179">IF(O10&gt;0,G10*I10*(($H$33+$L$33)/$G$33)*O10,0)</f>
        <v>516278.87416563509</v>
      </c>
      <c r="Q10" s="74">
        <f t="shared" si="108"/>
        <v>516278.87416563509</v>
      </c>
      <c r="R10" s="158" t="s">
        <v>8</v>
      </c>
      <c r="S10" s="26" t="s">
        <v>8</v>
      </c>
      <c r="T10" s="31">
        <f t="shared" si="109"/>
        <v>0.38152339537856439</v>
      </c>
      <c r="U10" s="29">
        <f t="shared" si="110"/>
        <v>0.11545110282149512</v>
      </c>
      <c r="V10" s="47">
        <f t="shared" ref="V10:V32" si="180">IF(U10&gt;0,$G10*$I10*(($H$33+$L$33+$Q$33)/$G$33)*U10,0)</f>
        <v>2189939.718418601</v>
      </c>
      <c r="W10" s="74">
        <f t="shared" si="111"/>
        <v>1888193.8705490476</v>
      </c>
      <c r="X10" s="70" t="s">
        <v>8</v>
      </c>
      <c r="Y10" s="26" t="s">
        <v>8</v>
      </c>
      <c r="Z10" s="31">
        <f t="shared" si="112"/>
        <v>0.54080505985602478</v>
      </c>
      <c r="AA10" s="29">
        <f t="shared" si="113"/>
        <v>5.771302335261852E-2</v>
      </c>
      <c r="AB10" s="47">
        <f t="shared" ref="AB10:AB32" si="181">IF(AA10&gt;0,$G10*$I10*(($H$33+$L$33+$Q$33+$W$33)/$G$33)*AA10,0)</f>
        <v>1287082.9840358843</v>
      </c>
      <c r="AC10" s="74">
        <f t="shared" si="114"/>
        <v>0</v>
      </c>
      <c r="AD10" s="70" t="s">
        <v>8</v>
      </c>
      <c r="AE10" s="26" t="s">
        <v>8</v>
      </c>
      <c r="AF10" s="31">
        <f t="shared" si="115"/>
        <v>0.54080505985602478</v>
      </c>
      <c r="AG10" s="29">
        <f t="shared" si="116"/>
        <v>5.771302335261852E-2</v>
      </c>
      <c r="AH10" s="47">
        <f t="shared" ref="AH10:AH32" si="182">IF(AG10&gt;0,$G10*$I10*(($H$33+$L$33+$Q$33+$W$33+$AC$33)/$G$33)*AG10,0)</f>
        <v>1287082.9840358843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0.54080505985602478</v>
      </c>
      <c r="AM10" s="29">
        <f t="shared" si="119"/>
        <v>5.771302335261852E-2</v>
      </c>
      <c r="AN10" s="47">
        <f t="shared" ref="AN10:AN32" si="183">IF(AM10&gt;0,$G10*$I10*(($H$33+$L$33+$Q$33+$W$33+$AC$33+$AI$33)/$G$33)*AM10,0)</f>
        <v>1287082.9840358843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0.54080505985602478</v>
      </c>
      <c r="AS10" s="29">
        <f t="shared" si="122"/>
        <v>5.771302335261852E-2</v>
      </c>
      <c r="AT10" s="47">
        <f t="shared" ref="AT10:AT32" si="184">IF(AS10&gt;0,$G10*$I10*(($H$33+$L$33+$Q$33+$W$33+$AC$33+$AI$33+$AO$33)/$G$33)*AS10,0)</f>
        <v>1287082.9840358843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0.54080505985602478</v>
      </c>
      <c r="AY10" s="29">
        <f t="shared" si="125"/>
        <v>5.771302335261852E-2</v>
      </c>
      <c r="AZ10" s="47">
        <f t="shared" ref="AZ10:AZ32" si="185">IF(AY10&gt;0,$G10*$I10*(($H$33+$L$33+$Q$33+$W$33+$AC$33+$AI$33+$AO$33+$AU$33)/$G$33)*AY10,0)</f>
        <v>1287082.9840358843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0.54080505985602478</v>
      </c>
      <c r="BE10" s="29">
        <f t="shared" si="128"/>
        <v>5.771302335261852E-2</v>
      </c>
      <c r="BF10" s="47">
        <f t="shared" ref="BF10:BF32" si="186">IF(BE10&gt;0,$G10*$I10*(($H$33+$L$33+$Q$33+$W$33+$AC$33+$AI$33+$AO$33+$AU$33+$BA$33)/$G$33)*BE10,0)</f>
        <v>1287082.9840358843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0.54080505985602478</v>
      </c>
      <c r="BK10" s="29">
        <f t="shared" si="131"/>
        <v>5.771302335261852E-2</v>
      </c>
      <c r="BL10" s="47">
        <f t="shared" ref="BL10:BL32" si="187">IF(BK10&gt;0,$G10*$I10*(($H$33+$L$33+$Q$33+$W$33+$AC$33+$AI$33+$AO$33+$AU$33+$BA$33+$BG$33)/$G$33)*BK10,0)</f>
        <v>1287082.9840358843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0.54080505985602478</v>
      </c>
      <c r="BQ10" s="29">
        <f t="shared" si="134"/>
        <v>5.771302335261852E-2</v>
      </c>
      <c r="BR10" s="47">
        <f t="shared" ref="BR10:BR32" si="188">IF(BQ10&gt;0,$G10*$I10*(($H$33+$L$33+$Q$33+$W$33+$AC$33+$AI$33+$AO$33+$AU$33+$BA$33+$BG$33+$BM$33)/$G$33)*BQ10,0)</f>
        <v>1287082.9840358843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0.54080505985602478</v>
      </c>
      <c r="BW10" s="29">
        <f t="shared" si="136"/>
        <v>5.771302335261852E-2</v>
      </c>
      <c r="BX10" s="47">
        <f t="shared" ref="BX10:BX32" si="190">IF(BW10&gt;0,$G10*$I10*(($H$33+$L$33+$Q$33+$W$33+$AC$33+$AI$33+$AO$33+$AU$33+$BA$33+$BG$33+$BM$33+$BS$33)/$G$33)*BW10,0)</f>
        <v>1287082.9840358843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0.54080505985602478</v>
      </c>
      <c r="CC10" s="29">
        <f t="shared" si="138"/>
        <v>5.771302335261852E-2</v>
      </c>
      <c r="CD10" s="47">
        <f t="shared" ref="CD10:CD32" si="192">IF(CC10&gt;0,$G10*$I10*(($H$33+$L$33+$Q$33+$W$33+$AC$33+$AI$33+$AO$33+$AU$33+$BA$33+$BG$33+$BM$33+$BS$33+$BY$33)/$G$33)*CC10,0)</f>
        <v>1287082.9840358843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0.54080505985602478</v>
      </c>
      <c r="CI10" s="29">
        <f t="shared" si="141"/>
        <v>5.771302335261852E-2</v>
      </c>
      <c r="CJ10" s="47">
        <f t="shared" ref="CJ10:CJ32" si="193">IF(CI10&gt;0,$G10*$I10*(($H$33+$L$33+$Q$33+$W$33+$AC$33+$AI$33+$AO$33+$AU$33+$BA$33+$BG$33+$BM$33+$BS$33+$BY$33+$CE$33)/$G$33)*CI10,0)</f>
        <v>1287082.9840358843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0.54080505985602478</v>
      </c>
      <c r="CO10" s="29">
        <f t="shared" si="143"/>
        <v>5.771302335261852E-2</v>
      </c>
      <c r="CP10" s="47">
        <f t="shared" ref="CP10:CP32" si="195">IF(CO10&gt;0,$G10*$I10*(($H$33+$L$33+$Q$33+$W$33+$AC$33+$AI$33+$AO$33+$AU$33+$BA$33+$BG$33+$BM$33+$BS$33+$BY$33+$CE$33+$CK$33)/$G$33)*CO10,0)</f>
        <v>1287082.9840358843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0.54080505985602478</v>
      </c>
      <c r="CU10" s="29">
        <f t="shared" si="145"/>
        <v>5.771302335261852E-2</v>
      </c>
      <c r="CV10" s="47">
        <f t="shared" ref="CV10:CV32" si="197">IF(CU10&gt;0,$G10*$I10*(($H$33+$L$33+$Q$33+$W$33+$AC$33+$AI$33+$AO$33+$AU$33+$BA$33+$BG$33+$BM$33+$BS$33+$BY$33+$CE$33+$CK$33+$CQ$33)/$G$33)*CU10,0)</f>
        <v>1287082.9840358843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0.54080505985602478</v>
      </c>
      <c r="DA10" s="29">
        <f t="shared" si="147"/>
        <v>5.771302335261852E-2</v>
      </c>
      <c r="DB10" s="47">
        <f t="shared" ref="DB10:DB32" si="199">IF(DA10&gt;0,$G10*$I10*(($H$33+$L$33+$Q$33+$W$33+$AC$33+$AI$33+$AO$33+$AU$33+$BA$33+$BG$33+$BM$33+$BS$33+$BY$33+$CE$33+$CK$33+$CQ$33+$CW$33)/$G$33)*DA10,0)</f>
        <v>1287082.9840358843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0.54080505985602478</v>
      </c>
      <c r="DG10" s="29">
        <f t="shared" si="149"/>
        <v>5.771302335261852E-2</v>
      </c>
      <c r="DH10" s="47">
        <f t="shared" ref="DH10:DH32" si="201">IF(DG10&gt;0,$G10*$I10*(($H$33+$L$33+$Q$33+$W$33+$AC$33+$AI$33+$AO$33+$AU$33+$BA$33+$BG$33+$BM$33+$BS$33+$BY$33+$CE$33+$CK$33+$CQ$33+$CW$33+$DC$33)/$G$33)*DG10,0)</f>
        <v>1287082.9840358843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0.54080505985602478</v>
      </c>
      <c r="DM10" s="29">
        <f t="shared" si="151"/>
        <v>5.771302335261852E-2</v>
      </c>
      <c r="DN10" s="47">
        <f t="shared" ref="DN10:DN32" si="203">IF(DM10&gt;0,$G10*$I10*(($H$33+$L$33+$Q$33+$W$33+$AC$33+$AI$33+$AO$33+$AU$33+$BA$33+$BG$33+$BM$33+$BS$33+$BY$33+$CE$33+$CK$33+$CQ$33+$CW$33+$DC$33+$DI$33)/$G$33)*DM10,0)</f>
        <v>1287082.9840358843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0.54080505985602478</v>
      </c>
      <c r="DS10" s="29">
        <f t="shared" si="153"/>
        <v>5.771302335261852E-2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1287082.9840358843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0.54080505985602478</v>
      </c>
      <c r="DY10" s="29">
        <f t="shared" si="155"/>
        <v>5.771302335261852E-2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1287082.9840358843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0.54080505985602478</v>
      </c>
      <c r="EE10" s="29">
        <f t="shared" si="157"/>
        <v>5.771302335261852E-2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1287082.9840358843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0.54080505985602478</v>
      </c>
      <c r="EK10" s="29">
        <f t="shared" si="159"/>
        <v>5.771302335261852E-2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1287082.9840358843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0.54080505985602478</v>
      </c>
      <c r="EQ10" s="29">
        <f t="shared" si="161"/>
        <v>5.771302335261852E-2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1287082.9840358843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0.54080505985602478</v>
      </c>
      <c r="EW10" s="29">
        <f t="shared" si="163"/>
        <v>5.771302335261852E-2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1287082.9840358843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0.54080505985602478</v>
      </c>
      <c r="FC10" s="29">
        <f t="shared" si="165"/>
        <v>5.771302335261852E-2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1287082.9840358843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0.54080505985602478</v>
      </c>
      <c r="FI10" s="29">
        <f t="shared" si="167"/>
        <v>5.771302335261852E-2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1287082.9840358843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0.54080505985602478</v>
      </c>
      <c r="FO10" s="29">
        <f t="shared" si="169"/>
        <v>5.771302335261852E-2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1287082.9840358843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0.54080505985602478</v>
      </c>
      <c r="FU10" s="29">
        <f t="shared" si="171"/>
        <v>5.771302335261852E-2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1287082.9840358843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0.54080505985602478</v>
      </c>
      <c r="GA10" s="29">
        <f t="shared" si="173"/>
        <v>5.771302335261852E-2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1287082.9840358843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0.54080505985602478</v>
      </c>
      <c r="GG10" s="29">
        <f t="shared" si="175"/>
        <v>5.771302335261852E-2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1287082.9840358843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2404472.7447146829</v>
      </c>
      <c r="GK10" s="85">
        <f t="shared" si="177"/>
        <v>3124110.5708504091</v>
      </c>
      <c r="GL10" s="80">
        <f t="shared" si="178"/>
        <v>0.54080505985602478</v>
      </c>
      <c r="GM10" s="85">
        <v>3124110.57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885</v>
      </c>
      <c r="H11" s="27">
        <f>'Исходные данные'!D12</f>
        <v>1216947.79</v>
      </c>
      <c r="I11" s="28">
        <f>'Расчет КРП'!F8</f>
        <v>4.1178900946683195</v>
      </c>
      <c r="J11" s="100" t="s">
        <v>8</v>
      </c>
      <c r="K11" s="104">
        <f t="shared" si="104"/>
        <v>0.17567699614954016</v>
      </c>
      <c r="L11" s="71">
        <f t="shared" si="105"/>
        <v>444748.23752103199</v>
      </c>
      <c r="M11" s="67">
        <f t="shared" si="106"/>
        <v>0.23988027179746019</v>
      </c>
      <c r="N11" s="26" t="s">
        <v>8</v>
      </c>
      <c r="O11" s="29">
        <f t="shared" si="107"/>
        <v>0.13253650435230951</v>
      </c>
      <c r="P11" s="30">
        <f t="shared" si="179"/>
        <v>1160836.0241546619</v>
      </c>
      <c r="Q11" s="74">
        <f t="shared" si="108"/>
        <v>1160836.0241546619</v>
      </c>
      <c r="R11" s="158" t="s">
        <v>8</v>
      </c>
      <c r="S11" s="26" t="s">
        <v>8</v>
      </c>
      <c r="T11" s="31">
        <f t="shared" si="109"/>
        <v>0.40745704659538812</v>
      </c>
      <c r="U11" s="29">
        <f t="shared" si="110"/>
        <v>8.9517451604671394E-2</v>
      </c>
      <c r="V11" s="47">
        <f t="shared" si="180"/>
        <v>992242.98225252784</v>
      </c>
      <c r="W11" s="74">
        <f t="shared" si="111"/>
        <v>855524.51577866077</v>
      </c>
      <c r="X11" s="70" t="s">
        <v>8</v>
      </c>
      <c r="Y11" s="26" t="s">
        <v>8</v>
      </c>
      <c r="Z11" s="31">
        <f t="shared" si="112"/>
        <v>0.53095945014902368</v>
      </c>
      <c r="AA11" s="29">
        <f t="shared" si="113"/>
        <v>6.7558633059619622E-2</v>
      </c>
      <c r="AB11" s="47">
        <f t="shared" si="181"/>
        <v>880419.85461309925</v>
      </c>
      <c r="AC11" s="74">
        <f t="shared" si="114"/>
        <v>0</v>
      </c>
      <c r="AD11" s="70" t="s">
        <v>8</v>
      </c>
      <c r="AE11" s="26" t="s">
        <v>8</v>
      </c>
      <c r="AF11" s="31">
        <f t="shared" si="115"/>
        <v>0.53095945014902368</v>
      </c>
      <c r="AG11" s="29">
        <f t="shared" si="116"/>
        <v>6.7558633059619622E-2</v>
      </c>
      <c r="AH11" s="47">
        <f t="shared" si="182"/>
        <v>880419.85461309925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0.53095945014902368</v>
      </c>
      <c r="AM11" s="29">
        <f t="shared" si="119"/>
        <v>6.7558633059619622E-2</v>
      </c>
      <c r="AN11" s="47">
        <f t="shared" si="183"/>
        <v>880419.85461309925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0.53095945014902368</v>
      </c>
      <c r="AS11" s="29">
        <f t="shared" si="122"/>
        <v>6.7558633059619622E-2</v>
      </c>
      <c r="AT11" s="47">
        <f t="shared" si="184"/>
        <v>880419.85461309925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0.53095945014902368</v>
      </c>
      <c r="AY11" s="29">
        <f t="shared" si="125"/>
        <v>6.7558633059619622E-2</v>
      </c>
      <c r="AZ11" s="47">
        <f t="shared" si="185"/>
        <v>880419.85461309925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0.53095945014902368</v>
      </c>
      <c r="BE11" s="29">
        <f t="shared" si="128"/>
        <v>6.7558633059619622E-2</v>
      </c>
      <c r="BF11" s="47">
        <f t="shared" si="186"/>
        <v>880419.85461309925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0.53095945014902368</v>
      </c>
      <c r="BK11" s="29">
        <f t="shared" si="131"/>
        <v>6.7558633059619622E-2</v>
      </c>
      <c r="BL11" s="47">
        <f t="shared" si="187"/>
        <v>880419.85461309925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0.53095945014902368</v>
      </c>
      <c r="BQ11" s="29">
        <f t="shared" si="134"/>
        <v>6.7558633059619622E-2</v>
      </c>
      <c r="BR11" s="47">
        <f t="shared" si="188"/>
        <v>880419.85461309925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0.53095945014902368</v>
      </c>
      <c r="BW11" s="29">
        <f t="shared" si="136"/>
        <v>6.7558633059619622E-2</v>
      </c>
      <c r="BX11" s="47">
        <f t="shared" si="190"/>
        <v>880419.85461309925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0.53095945014902368</v>
      </c>
      <c r="CC11" s="29">
        <f t="shared" si="138"/>
        <v>6.7558633059619622E-2</v>
      </c>
      <c r="CD11" s="47">
        <f t="shared" si="192"/>
        <v>880419.85461309925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0.53095945014902368</v>
      </c>
      <c r="CI11" s="29">
        <f t="shared" si="141"/>
        <v>6.7558633059619622E-2</v>
      </c>
      <c r="CJ11" s="47">
        <f t="shared" si="193"/>
        <v>880419.85461309925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0.53095945014902368</v>
      </c>
      <c r="CO11" s="29">
        <f t="shared" si="143"/>
        <v>6.7558633059619622E-2</v>
      </c>
      <c r="CP11" s="47">
        <f t="shared" si="195"/>
        <v>880419.85461309925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0.53095945014902368</v>
      </c>
      <c r="CU11" s="29">
        <f t="shared" si="145"/>
        <v>6.7558633059619622E-2</v>
      </c>
      <c r="CV11" s="47">
        <f t="shared" si="197"/>
        <v>880419.85461309925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0.53095945014902368</v>
      </c>
      <c r="DA11" s="29">
        <f t="shared" si="147"/>
        <v>6.7558633059619622E-2</v>
      </c>
      <c r="DB11" s="47">
        <f t="shared" si="199"/>
        <v>880419.85461309925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0.53095945014902368</v>
      </c>
      <c r="DG11" s="29">
        <f t="shared" si="149"/>
        <v>6.7558633059619622E-2</v>
      </c>
      <c r="DH11" s="47">
        <f t="shared" si="201"/>
        <v>880419.85461309925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0.53095945014902368</v>
      </c>
      <c r="DM11" s="29">
        <f t="shared" si="151"/>
        <v>6.7558633059619622E-2</v>
      </c>
      <c r="DN11" s="47">
        <f t="shared" si="203"/>
        <v>880419.85461309925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0.53095945014902368</v>
      </c>
      <c r="DS11" s="29">
        <f t="shared" si="153"/>
        <v>6.7558633059619622E-2</v>
      </c>
      <c r="DT11" s="47">
        <f t="shared" si="205"/>
        <v>880419.85461309925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0.53095945014902368</v>
      </c>
      <c r="DY11" s="29">
        <f t="shared" si="155"/>
        <v>6.7558633059619622E-2</v>
      </c>
      <c r="DZ11" s="30">
        <f t="shared" si="207"/>
        <v>880419.85461309925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0.53095945014902368</v>
      </c>
      <c r="EE11" s="29">
        <f t="shared" si="157"/>
        <v>6.7558633059619622E-2</v>
      </c>
      <c r="EF11" s="30">
        <f t="shared" si="209"/>
        <v>880419.85461309925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0.53095945014902368</v>
      </c>
      <c r="EK11" s="29">
        <f t="shared" si="159"/>
        <v>6.7558633059619622E-2</v>
      </c>
      <c r="EL11" s="30">
        <f t="shared" si="211"/>
        <v>880419.85461309925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0.53095945014902368</v>
      </c>
      <c r="EQ11" s="29">
        <f t="shared" si="161"/>
        <v>6.7558633059619622E-2</v>
      </c>
      <c r="ER11" s="30">
        <f t="shared" si="213"/>
        <v>880419.85461309925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0.53095945014902368</v>
      </c>
      <c r="EW11" s="29">
        <f t="shared" si="163"/>
        <v>6.7558633059619622E-2</v>
      </c>
      <c r="EX11" s="30">
        <f t="shared" si="215"/>
        <v>880419.85461309925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0.53095945014902368</v>
      </c>
      <c r="FC11" s="29">
        <f t="shared" si="165"/>
        <v>6.7558633059619622E-2</v>
      </c>
      <c r="FD11" s="30">
        <f t="shared" si="217"/>
        <v>880419.85461309925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0.53095945014902368</v>
      </c>
      <c r="FI11" s="29">
        <f t="shared" si="167"/>
        <v>6.7558633059619622E-2</v>
      </c>
      <c r="FJ11" s="30">
        <f t="shared" si="219"/>
        <v>880419.85461309925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0.53095945014902368</v>
      </c>
      <c r="FO11" s="29">
        <f t="shared" si="169"/>
        <v>6.7558633059619622E-2</v>
      </c>
      <c r="FP11" s="30">
        <f t="shared" si="221"/>
        <v>880419.85461309925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0.53095945014902368</v>
      </c>
      <c r="FU11" s="29">
        <f t="shared" si="171"/>
        <v>6.7558633059619622E-2</v>
      </c>
      <c r="FV11" s="30">
        <f t="shared" si="223"/>
        <v>880419.85461309925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0.53095945014902368</v>
      </c>
      <c r="GA11" s="29">
        <f t="shared" si="173"/>
        <v>6.7558633059619622E-2</v>
      </c>
      <c r="GB11" s="30">
        <f t="shared" si="225"/>
        <v>880419.85461309925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0.53095945014902368</v>
      </c>
      <c r="GG11" s="29">
        <f t="shared" si="175"/>
        <v>6.7558633059619622E-2</v>
      </c>
      <c r="GH11" s="30">
        <f t="shared" si="227"/>
        <v>880419.85461309925</v>
      </c>
      <c r="GI11" s="117">
        <f t="shared" si="176"/>
        <v>0</v>
      </c>
      <c r="GJ11" s="166">
        <f t="shared" si="228"/>
        <v>2016360.5399333227</v>
      </c>
      <c r="GK11" s="85">
        <f t="shared" si="177"/>
        <v>2461108.7774543548</v>
      </c>
      <c r="GL11" s="80">
        <f t="shared" si="178"/>
        <v>0.53095945014902368</v>
      </c>
      <c r="GM11" s="85">
        <v>2461108.7799999998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1270</v>
      </c>
      <c r="H12" s="27">
        <f>'Исходные данные'!D13</f>
        <v>1918077.17</v>
      </c>
      <c r="I12" s="28">
        <f>'Расчет КРП'!F9</f>
        <v>4.365205356037241</v>
      </c>
      <c r="J12" s="100" t="s">
        <v>8</v>
      </c>
      <c r="K12" s="104">
        <f t="shared" si="104"/>
        <v>0.18201980649879676</v>
      </c>
      <c r="L12" s="71">
        <f t="shared" si="105"/>
        <v>638226.28435221536</v>
      </c>
      <c r="M12" s="67">
        <f t="shared" si="106"/>
        <v>0.24258557861537761</v>
      </c>
      <c r="N12" s="26" t="s">
        <v>8</v>
      </c>
      <c r="O12" s="29">
        <f t="shared" si="107"/>
        <v>0.1298311975343921</v>
      </c>
      <c r="P12" s="30">
        <f t="shared" si="179"/>
        <v>1729835.5040425551</v>
      </c>
      <c r="Q12" s="74">
        <f t="shared" si="108"/>
        <v>1729835.5040425551</v>
      </c>
      <c r="R12" s="158" t="s">
        <v>8</v>
      </c>
      <c r="S12" s="26" t="s">
        <v>8</v>
      </c>
      <c r="T12" s="31">
        <f t="shared" si="109"/>
        <v>0.40674181207942245</v>
      </c>
      <c r="U12" s="29">
        <f t="shared" si="110"/>
        <v>9.0232686120637062E-2</v>
      </c>
      <c r="V12" s="47">
        <f t="shared" si="180"/>
        <v>1521474.1928193802</v>
      </c>
      <c r="W12" s="74">
        <f t="shared" si="111"/>
        <v>1311834.3947634534</v>
      </c>
      <c r="X12" s="70" t="s">
        <v>8</v>
      </c>
      <c r="Y12" s="26" t="s">
        <v>8</v>
      </c>
      <c r="Z12" s="31">
        <f t="shared" si="112"/>
        <v>0.53123098614811237</v>
      </c>
      <c r="AA12" s="29">
        <f t="shared" si="113"/>
        <v>6.7287097060530932E-2</v>
      </c>
      <c r="AB12" s="47">
        <f t="shared" si="181"/>
        <v>1333924.1788864324</v>
      </c>
      <c r="AC12" s="74">
        <f t="shared" si="114"/>
        <v>0</v>
      </c>
      <c r="AD12" s="70" t="s">
        <v>8</v>
      </c>
      <c r="AE12" s="26" t="s">
        <v>8</v>
      </c>
      <c r="AF12" s="31">
        <f t="shared" si="115"/>
        <v>0.53123098614811237</v>
      </c>
      <c r="AG12" s="29">
        <f t="shared" si="116"/>
        <v>6.7287097060530932E-2</v>
      </c>
      <c r="AH12" s="47">
        <f t="shared" si="182"/>
        <v>1333924.1788864324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0.53123098614811237</v>
      </c>
      <c r="AM12" s="29">
        <f t="shared" si="119"/>
        <v>6.7287097060530932E-2</v>
      </c>
      <c r="AN12" s="47">
        <f t="shared" si="183"/>
        <v>1333924.1788864324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0.53123098614811237</v>
      </c>
      <c r="AS12" s="29">
        <f t="shared" si="122"/>
        <v>6.7287097060530932E-2</v>
      </c>
      <c r="AT12" s="47">
        <f t="shared" si="184"/>
        <v>1333924.1788864324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0.53123098614811237</v>
      </c>
      <c r="AY12" s="29">
        <f t="shared" si="125"/>
        <v>6.7287097060530932E-2</v>
      </c>
      <c r="AZ12" s="47">
        <f t="shared" si="185"/>
        <v>1333924.1788864324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0.53123098614811237</v>
      </c>
      <c r="BE12" s="29">
        <f t="shared" si="128"/>
        <v>6.7287097060530932E-2</v>
      </c>
      <c r="BF12" s="47">
        <f t="shared" si="186"/>
        <v>1333924.1788864324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0.53123098614811237</v>
      </c>
      <c r="BK12" s="29">
        <f t="shared" si="131"/>
        <v>6.7287097060530932E-2</v>
      </c>
      <c r="BL12" s="47">
        <f t="shared" si="187"/>
        <v>1333924.1788864324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0.53123098614811237</v>
      </c>
      <c r="BQ12" s="29">
        <f t="shared" si="134"/>
        <v>6.7287097060530932E-2</v>
      </c>
      <c r="BR12" s="47">
        <f t="shared" si="188"/>
        <v>1333924.1788864324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0.53123098614811237</v>
      </c>
      <c r="BW12" s="29">
        <f t="shared" si="136"/>
        <v>6.7287097060530932E-2</v>
      </c>
      <c r="BX12" s="47">
        <f t="shared" si="190"/>
        <v>1333924.1788864324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0.53123098614811237</v>
      </c>
      <c r="CC12" s="29">
        <f t="shared" si="138"/>
        <v>6.7287097060530932E-2</v>
      </c>
      <c r="CD12" s="47">
        <f t="shared" si="192"/>
        <v>1333924.1788864324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0.53123098614811237</v>
      </c>
      <c r="CI12" s="29">
        <f t="shared" si="141"/>
        <v>6.7287097060530932E-2</v>
      </c>
      <c r="CJ12" s="47">
        <f t="shared" si="193"/>
        <v>1333924.1788864324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0.53123098614811237</v>
      </c>
      <c r="CO12" s="29">
        <f t="shared" si="143"/>
        <v>6.7287097060530932E-2</v>
      </c>
      <c r="CP12" s="47">
        <f t="shared" si="195"/>
        <v>1333924.1788864324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0.53123098614811237</v>
      </c>
      <c r="CU12" s="29">
        <f t="shared" si="145"/>
        <v>6.7287097060530932E-2</v>
      </c>
      <c r="CV12" s="47">
        <f t="shared" si="197"/>
        <v>1333924.1788864324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0.53123098614811237</v>
      </c>
      <c r="DA12" s="29">
        <f t="shared" si="147"/>
        <v>6.7287097060530932E-2</v>
      </c>
      <c r="DB12" s="47">
        <f t="shared" si="199"/>
        <v>1333924.1788864324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0.53123098614811237</v>
      </c>
      <c r="DG12" s="29">
        <f t="shared" si="149"/>
        <v>6.7287097060530932E-2</v>
      </c>
      <c r="DH12" s="47">
        <f t="shared" si="201"/>
        <v>1333924.1788864324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0.53123098614811237</v>
      </c>
      <c r="DM12" s="29">
        <f t="shared" si="151"/>
        <v>6.7287097060530932E-2</v>
      </c>
      <c r="DN12" s="47">
        <f t="shared" si="203"/>
        <v>1333924.1788864324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0.53123098614811237</v>
      </c>
      <c r="DS12" s="29">
        <f t="shared" si="153"/>
        <v>6.7287097060530932E-2</v>
      </c>
      <c r="DT12" s="47">
        <f t="shared" si="205"/>
        <v>1333924.1788864324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0.53123098614811237</v>
      </c>
      <c r="DY12" s="29">
        <f t="shared" si="155"/>
        <v>6.7287097060530932E-2</v>
      </c>
      <c r="DZ12" s="30">
        <f t="shared" si="207"/>
        <v>1333924.1788864324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0.53123098614811237</v>
      </c>
      <c r="EE12" s="29">
        <f t="shared" si="157"/>
        <v>6.7287097060530932E-2</v>
      </c>
      <c r="EF12" s="30">
        <f t="shared" si="209"/>
        <v>1333924.1788864324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0.53123098614811237</v>
      </c>
      <c r="EK12" s="29">
        <f t="shared" si="159"/>
        <v>6.7287097060530932E-2</v>
      </c>
      <c r="EL12" s="30">
        <f t="shared" si="211"/>
        <v>1333924.1788864324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0.53123098614811237</v>
      </c>
      <c r="EQ12" s="29">
        <f t="shared" si="161"/>
        <v>6.7287097060530932E-2</v>
      </c>
      <c r="ER12" s="30">
        <f t="shared" si="213"/>
        <v>1333924.1788864324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0.53123098614811237</v>
      </c>
      <c r="EW12" s="29">
        <f t="shared" si="163"/>
        <v>6.7287097060530932E-2</v>
      </c>
      <c r="EX12" s="30">
        <f t="shared" si="215"/>
        <v>1333924.1788864324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0.53123098614811237</v>
      </c>
      <c r="FC12" s="29">
        <f t="shared" si="165"/>
        <v>6.7287097060530932E-2</v>
      </c>
      <c r="FD12" s="30">
        <f t="shared" si="217"/>
        <v>1333924.1788864324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0.53123098614811237</v>
      </c>
      <c r="FI12" s="29">
        <f t="shared" si="167"/>
        <v>6.7287097060530932E-2</v>
      </c>
      <c r="FJ12" s="30">
        <f t="shared" si="219"/>
        <v>1333924.1788864324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0.53123098614811237</v>
      </c>
      <c r="FO12" s="29">
        <f t="shared" si="169"/>
        <v>6.7287097060530932E-2</v>
      </c>
      <c r="FP12" s="30">
        <f t="shared" si="221"/>
        <v>1333924.1788864324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0.53123098614811237</v>
      </c>
      <c r="FU12" s="29">
        <f t="shared" si="171"/>
        <v>6.7287097060530932E-2</v>
      </c>
      <c r="FV12" s="30">
        <f t="shared" si="223"/>
        <v>1333924.1788864324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0.53123098614811237</v>
      </c>
      <c r="GA12" s="29">
        <f t="shared" si="173"/>
        <v>6.7287097060530932E-2</v>
      </c>
      <c r="GB12" s="30">
        <f t="shared" si="225"/>
        <v>1333924.1788864324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0.53123098614811237</v>
      </c>
      <c r="GG12" s="29">
        <f t="shared" si="175"/>
        <v>6.7287097060530932E-2</v>
      </c>
      <c r="GH12" s="30">
        <f t="shared" si="227"/>
        <v>1333924.1788864324</v>
      </c>
      <c r="GI12" s="117">
        <f t="shared" si="176"/>
        <v>0</v>
      </c>
      <c r="GJ12" s="166">
        <f t="shared" si="228"/>
        <v>3041669.8988060085</v>
      </c>
      <c r="GK12" s="85">
        <f t="shared" si="177"/>
        <v>3679896.183158224</v>
      </c>
      <c r="GL12" s="80">
        <f t="shared" si="178"/>
        <v>0.53123098614811226</v>
      </c>
      <c r="GM12" s="85">
        <v>3679896.18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981</v>
      </c>
      <c r="H13" s="27">
        <f>'Исходные данные'!D14</f>
        <v>1460739.74</v>
      </c>
      <c r="I13" s="28">
        <f>'Расчет КРП'!F10</f>
        <v>4.5291199019795805</v>
      </c>
      <c r="J13" s="100" t="s">
        <v>8</v>
      </c>
      <c r="K13" s="104">
        <f t="shared" si="104"/>
        <v>0.17296211672879397</v>
      </c>
      <c r="L13" s="71">
        <f t="shared" si="105"/>
        <v>492992.11413348292</v>
      </c>
      <c r="M13" s="67">
        <f t="shared" si="106"/>
        <v>0.2313359373733466</v>
      </c>
      <c r="N13" s="26" t="s">
        <v>8</v>
      </c>
      <c r="O13" s="29">
        <f t="shared" si="107"/>
        <v>0.14108083877642311</v>
      </c>
      <c r="P13" s="30">
        <f t="shared" si="179"/>
        <v>1506496.7594475746</v>
      </c>
      <c r="Q13" s="74">
        <f t="shared" si="108"/>
        <v>1506496.7594475746</v>
      </c>
      <c r="R13" s="158" t="s">
        <v>8</v>
      </c>
      <c r="S13" s="26" t="s">
        <v>8</v>
      </c>
      <c r="T13" s="31">
        <f t="shared" si="109"/>
        <v>0.40971601509966438</v>
      </c>
      <c r="U13" s="29">
        <f t="shared" si="110"/>
        <v>8.7258483100395134E-2</v>
      </c>
      <c r="V13" s="47">
        <f t="shared" si="180"/>
        <v>1179187.2871762698</v>
      </c>
      <c r="W13" s="74">
        <f t="shared" si="111"/>
        <v>1016710.2725016634</v>
      </c>
      <c r="X13" s="70" t="s">
        <v>8</v>
      </c>
      <c r="Y13" s="26" t="s">
        <v>8</v>
      </c>
      <c r="Z13" s="31">
        <f t="shared" si="112"/>
        <v>0.53010184155208673</v>
      </c>
      <c r="AA13" s="29">
        <f t="shared" si="113"/>
        <v>6.8416241656556576E-2</v>
      </c>
      <c r="AB13" s="47">
        <f t="shared" si="181"/>
        <v>1087008.6272348021</v>
      </c>
      <c r="AC13" s="74">
        <f t="shared" si="114"/>
        <v>0</v>
      </c>
      <c r="AD13" s="70" t="s">
        <v>8</v>
      </c>
      <c r="AE13" s="26" t="s">
        <v>8</v>
      </c>
      <c r="AF13" s="31">
        <f t="shared" si="115"/>
        <v>0.53010184155208673</v>
      </c>
      <c r="AG13" s="29">
        <f t="shared" si="116"/>
        <v>6.8416241656556576E-2</v>
      </c>
      <c r="AH13" s="47">
        <f t="shared" si="182"/>
        <v>1087008.6272348021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0.53010184155208673</v>
      </c>
      <c r="AM13" s="29">
        <f t="shared" si="119"/>
        <v>6.8416241656556576E-2</v>
      </c>
      <c r="AN13" s="47">
        <f t="shared" si="183"/>
        <v>1087008.6272348021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0.53010184155208673</v>
      </c>
      <c r="AS13" s="29">
        <f t="shared" si="122"/>
        <v>6.8416241656556576E-2</v>
      </c>
      <c r="AT13" s="47">
        <f t="shared" si="184"/>
        <v>1087008.6272348021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0.53010184155208673</v>
      </c>
      <c r="AY13" s="29">
        <f t="shared" si="125"/>
        <v>6.8416241656556576E-2</v>
      </c>
      <c r="AZ13" s="47">
        <f t="shared" si="185"/>
        <v>1087008.6272348021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0.53010184155208673</v>
      </c>
      <c r="BE13" s="29">
        <f t="shared" si="128"/>
        <v>6.8416241656556576E-2</v>
      </c>
      <c r="BF13" s="47">
        <f t="shared" si="186"/>
        <v>1087008.6272348021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0.53010184155208673</v>
      </c>
      <c r="BK13" s="29">
        <f t="shared" si="131"/>
        <v>6.8416241656556576E-2</v>
      </c>
      <c r="BL13" s="47">
        <f t="shared" si="187"/>
        <v>1087008.6272348021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0.53010184155208673</v>
      </c>
      <c r="BQ13" s="29">
        <f t="shared" si="134"/>
        <v>6.8416241656556576E-2</v>
      </c>
      <c r="BR13" s="47">
        <f t="shared" si="188"/>
        <v>1087008.6272348021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0.53010184155208673</v>
      </c>
      <c r="BW13" s="29">
        <f t="shared" si="136"/>
        <v>6.8416241656556576E-2</v>
      </c>
      <c r="BX13" s="47">
        <f t="shared" si="190"/>
        <v>1087008.6272348021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0.53010184155208673</v>
      </c>
      <c r="CC13" s="29">
        <f t="shared" si="138"/>
        <v>6.8416241656556576E-2</v>
      </c>
      <c r="CD13" s="47">
        <f t="shared" si="192"/>
        <v>1087008.6272348021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0.53010184155208673</v>
      </c>
      <c r="CI13" s="29">
        <f t="shared" si="141"/>
        <v>6.8416241656556576E-2</v>
      </c>
      <c r="CJ13" s="47">
        <f t="shared" si="193"/>
        <v>1087008.6272348021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0.53010184155208673</v>
      </c>
      <c r="CO13" s="29">
        <f t="shared" si="143"/>
        <v>6.8416241656556576E-2</v>
      </c>
      <c r="CP13" s="47">
        <f t="shared" si="195"/>
        <v>1087008.6272348021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0.53010184155208673</v>
      </c>
      <c r="CU13" s="29">
        <f t="shared" si="145"/>
        <v>6.8416241656556576E-2</v>
      </c>
      <c r="CV13" s="47">
        <f t="shared" si="197"/>
        <v>1087008.6272348021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0.53010184155208673</v>
      </c>
      <c r="DA13" s="29">
        <f t="shared" si="147"/>
        <v>6.8416241656556576E-2</v>
      </c>
      <c r="DB13" s="47">
        <f t="shared" si="199"/>
        <v>1087008.6272348021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0.53010184155208673</v>
      </c>
      <c r="DG13" s="29">
        <f t="shared" si="149"/>
        <v>6.8416241656556576E-2</v>
      </c>
      <c r="DH13" s="47">
        <f t="shared" si="201"/>
        <v>1087008.6272348021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0.53010184155208673</v>
      </c>
      <c r="DM13" s="29">
        <f t="shared" si="151"/>
        <v>6.8416241656556576E-2</v>
      </c>
      <c r="DN13" s="47">
        <f t="shared" si="203"/>
        <v>1087008.6272348021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0.53010184155208673</v>
      </c>
      <c r="DS13" s="29">
        <f t="shared" si="153"/>
        <v>6.8416241656556576E-2</v>
      </c>
      <c r="DT13" s="47">
        <f t="shared" si="205"/>
        <v>1087008.6272348021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0.53010184155208673</v>
      </c>
      <c r="DY13" s="29">
        <f t="shared" si="155"/>
        <v>6.8416241656556576E-2</v>
      </c>
      <c r="DZ13" s="30">
        <f t="shared" si="207"/>
        <v>1087008.6272348021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0.53010184155208673</v>
      </c>
      <c r="EE13" s="29">
        <f t="shared" si="157"/>
        <v>6.8416241656556576E-2</v>
      </c>
      <c r="EF13" s="30">
        <f t="shared" si="209"/>
        <v>1087008.6272348021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0.53010184155208673</v>
      </c>
      <c r="EK13" s="29">
        <f t="shared" si="159"/>
        <v>6.8416241656556576E-2</v>
      </c>
      <c r="EL13" s="30">
        <f t="shared" si="211"/>
        <v>1087008.6272348021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0.53010184155208673</v>
      </c>
      <c r="EQ13" s="29">
        <f t="shared" si="161"/>
        <v>6.8416241656556576E-2</v>
      </c>
      <c r="ER13" s="30">
        <f t="shared" si="213"/>
        <v>1087008.6272348021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0.53010184155208673</v>
      </c>
      <c r="EW13" s="29">
        <f t="shared" si="163"/>
        <v>6.8416241656556576E-2</v>
      </c>
      <c r="EX13" s="30">
        <f t="shared" si="215"/>
        <v>1087008.6272348021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0.53010184155208673</v>
      </c>
      <c r="FC13" s="29">
        <f t="shared" si="165"/>
        <v>6.8416241656556576E-2</v>
      </c>
      <c r="FD13" s="30">
        <f t="shared" si="217"/>
        <v>1087008.6272348021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0.53010184155208673</v>
      </c>
      <c r="FI13" s="29">
        <f t="shared" si="167"/>
        <v>6.8416241656556576E-2</v>
      </c>
      <c r="FJ13" s="30">
        <f t="shared" si="219"/>
        <v>1087008.6272348021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0.53010184155208673</v>
      </c>
      <c r="FO13" s="29">
        <f t="shared" si="169"/>
        <v>6.8416241656556576E-2</v>
      </c>
      <c r="FP13" s="30">
        <f t="shared" si="221"/>
        <v>1087008.6272348021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0.53010184155208673</v>
      </c>
      <c r="FU13" s="29">
        <f t="shared" si="171"/>
        <v>6.8416241656556576E-2</v>
      </c>
      <c r="FV13" s="30">
        <f t="shared" si="223"/>
        <v>1087008.6272348021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0.53010184155208673</v>
      </c>
      <c r="GA13" s="29">
        <f t="shared" si="173"/>
        <v>6.8416241656556576E-2</v>
      </c>
      <c r="GB13" s="30">
        <f t="shared" si="225"/>
        <v>1087008.6272348021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0.53010184155208673</v>
      </c>
      <c r="GG13" s="29">
        <f t="shared" si="175"/>
        <v>6.8416241656556576E-2</v>
      </c>
      <c r="GH13" s="30">
        <f t="shared" si="227"/>
        <v>1087008.6272348021</v>
      </c>
      <c r="GI13" s="117">
        <f t="shared" si="176"/>
        <v>0</v>
      </c>
      <c r="GJ13" s="166">
        <f t="shared" si="228"/>
        <v>2523207.0319492379</v>
      </c>
      <c r="GK13" s="85">
        <f t="shared" si="177"/>
        <v>3016199.1460827207</v>
      </c>
      <c r="GL13" s="80">
        <f t="shared" si="178"/>
        <v>0.53010184155208673</v>
      </c>
      <c r="GM13" s="85">
        <v>3016199.15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676</v>
      </c>
      <c r="H14" s="27">
        <f>'Исходные данные'!D15</f>
        <v>820160.17</v>
      </c>
      <c r="I14" s="28">
        <f>'Расчет КРП'!F11</f>
        <v>3.8880676002474996</v>
      </c>
      <c r="J14" s="100" t="s">
        <v>8</v>
      </c>
      <c r="K14" s="104">
        <f t="shared" si="104"/>
        <v>0.16416446055010073</v>
      </c>
      <c r="L14" s="71">
        <f t="shared" si="105"/>
        <v>339717.29781267524</v>
      </c>
      <c r="M14" s="67">
        <f t="shared" si="106"/>
        <v>0.23216277231273569</v>
      </c>
      <c r="N14" s="26" t="s">
        <v>8</v>
      </c>
      <c r="O14" s="29">
        <f t="shared" si="107"/>
        <v>0.14025400383703401</v>
      </c>
      <c r="P14" s="30">
        <f t="shared" si="179"/>
        <v>885957.9597184679</v>
      </c>
      <c r="Q14" s="74">
        <f t="shared" si="108"/>
        <v>885957.9597184679</v>
      </c>
      <c r="R14" s="158" t="s">
        <v>8</v>
      </c>
      <c r="S14" s="26" t="s">
        <v>8</v>
      </c>
      <c r="T14" s="31">
        <f t="shared" si="109"/>
        <v>0.40949741479756901</v>
      </c>
      <c r="U14" s="29">
        <f t="shared" si="110"/>
        <v>8.7477083402490496E-2</v>
      </c>
      <c r="V14" s="47">
        <f t="shared" si="180"/>
        <v>699305.7540902599</v>
      </c>
      <c r="W14" s="74">
        <f t="shared" si="111"/>
        <v>602950.31292752351</v>
      </c>
      <c r="X14" s="70" t="s">
        <v>8</v>
      </c>
      <c r="Y14" s="26" t="s">
        <v>8</v>
      </c>
      <c r="Z14" s="31">
        <f t="shared" si="112"/>
        <v>0.53018483230561664</v>
      </c>
      <c r="AA14" s="29">
        <f t="shared" si="113"/>
        <v>6.8333250903026665E-2</v>
      </c>
      <c r="AB14" s="47">
        <f t="shared" si="181"/>
        <v>642249.1495161159</v>
      </c>
      <c r="AC14" s="74">
        <f t="shared" si="114"/>
        <v>0</v>
      </c>
      <c r="AD14" s="70" t="s">
        <v>8</v>
      </c>
      <c r="AE14" s="26" t="s">
        <v>8</v>
      </c>
      <c r="AF14" s="31">
        <f t="shared" si="115"/>
        <v>0.53018483230561664</v>
      </c>
      <c r="AG14" s="29">
        <f t="shared" si="116"/>
        <v>6.8333250903026665E-2</v>
      </c>
      <c r="AH14" s="47">
        <f t="shared" si="182"/>
        <v>642249.1495161159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0.53018483230561664</v>
      </c>
      <c r="AM14" s="29">
        <f t="shared" si="119"/>
        <v>6.8333250903026665E-2</v>
      </c>
      <c r="AN14" s="47">
        <f t="shared" si="183"/>
        <v>642249.1495161159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0.53018483230561664</v>
      </c>
      <c r="AS14" s="29">
        <f t="shared" si="122"/>
        <v>6.8333250903026665E-2</v>
      </c>
      <c r="AT14" s="47">
        <f t="shared" si="184"/>
        <v>642249.1495161159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0.53018483230561664</v>
      </c>
      <c r="AY14" s="29">
        <f t="shared" si="125"/>
        <v>6.8333250903026665E-2</v>
      </c>
      <c r="AZ14" s="47">
        <f t="shared" si="185"/>
        <v>642249.1495161159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0.53018483230561664</v>
      </c>
      <c r="BE14" s="29">
        <f t="shared" si="128"/>
        <v>6.8333250903026665E-2</v>
      </c>
      <c r="BF14" s="47">
        <f t="shared" si="186"/>
        <v>642249.1495161159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0.53018483230561664</v>
      </c>
      <c r="BK14" s="29">
        <f t="shared" si="131"/>
        <v>6.8333250903026665E-2</v>
      </c>
      <c r="BL14" s="47">
        <f t="shared" si="187"/>
        <v>642249.1495161159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0.53018483230561664</v>
      </c>
      <c r="BQ14" s="29">
        <f t="shared" si="134"/>
        <v>6.8333250903026665E-2</v>
      </c>
      <c r="BR14" s="47">
        <f t="shared" si="188"/>
        <v>642249.1495161159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0.53018483230561664</v>
      </c>
      <c r="BW14" s="29">
        <f t="shared" si="136"/>
        <v>6.8333250903026665E-2</v>
      </c>
      <c r="BX14" s="47">
        <f t="shared" si="190"/>
        <v>642249.1495161159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0.53018483230561664</v>
      </c>
      <c r="CC14" s="29">
        <f t="shared" si="138"/>
        <v>6.8333250903026665E-2</v>
      </c>
      <c r="CD14" s="47">
        <f t="shared" si="192"/>
        <v>642249.1495161159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0.53018483230561664</v>
      </c>
      <c r="CI14" s="29">
        <f t="shared" si="141"/>
        <v>6.8333250903026665E-2</v>
      </c>
      <c r="CJ14" s="47">
        <f t="shared" si="193"/>
        <v>642249.1495161159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0.53018483230561664</v>
      </c>
      <c r="CO14" s="29">
        <f t="shared" si="143"/>
        <v>6.8333250903026665E-2</v>
      </c>
      <c r="CP14" s="47">
        <f t="shared" si="195"/>
        <v>642249.1495161159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0.53018483230561664</v>
      </c>
      <c r="CU14" s="29">
        <f t="shared" si="145"/>
        <v>6.8333250903026665E-2</v>
      </c>
      <c r="CV14" s="47">
        <f t="shared" si="197"/>
        <v>642249.1495161159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0.53018483230561664</v>
      </c>
      <c r="DA14" s="29">
        <f t="shared" si="147"/>
        <v>6.8333250903026665E-2</v>
      </c>
      <c r="DB14" s="47">
        <f t="shared" si="199"/>
        <v>642249.1495161159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0.53018483230561664</v>
      </c>
      <c r="DG14" s="29">
        <f t="shared" si="149"/>
        <v>6.8333250903026665E-2</v>
      </c>
      <c r="DH14" s="47">
        <f t="shared" si="201"/>
        <v>642249.1495161159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0.53018483230561664</v>
      </c>
      <c r="DM14" s="29">
        <f t="shared" si="151"/>
        <v>6.8333250903026665E-2</v>
      </c>
      <c r="DN14" s="47">
        <f t="shared" si="203"/>
        <v>642249.1495161159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0.53018483230561664</v>
      </c>
      <c r="DS14" s="29">
        <f t="shared" si="153"/>
        <v>6.8333250903026665E-2</v>
      </c>
      <c r="DT14" s="47">
        <f t="shared" si="205"/>
        <v>642249.1495161159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0.53018483230561664</v>
      </c>
      <c r="DY14" s="29">
        <f t="shared" si="155"/>
        <v>6.8333250903026665E-2</v>
      </c>
      <c r="DZ14" s="30">
        <f t="shared" si="207"/>
        <v>642249.1495161159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0.53018483230561664</v>
      </c>
      <c r="EE14" s="29">
        <f t="shared" si="157"/>
        <v>6.8333250903026665E-2</v>
      </c>
      <c r="EF14" s="30">
        <f t="shared" si="209"/>
        <v>642249.1495161159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0.53018483230561664</v>
      </c>
      <c r="EK14" s="29">
        <f t="shared" si="159"/>
        <v>6.8333250903026665E-2</v>
      </c>
      <c r="EL14" s="30">
        <f t="shared" si="211"/>
        <v>642249.1495161159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0.53018483230561664</v>
      </c>
      <c r="EQ14" s="29">
        <f t="shared" si="161"/>
        <v>6.8333250903026665E-2</v>
      </c>
      <c r="ER14" s="30">
        <f t="shared" si="213"/>
        <v>642249.1495161159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0.53018483230561664</v>
      </c>
      <c r="EW14" s="29">
        <f t="shared" si="163"/>
        <v>6.8333250903026665E-2</v>
      </c>
      <c r="EX14" s="30">
        <f t="shared" si="215"/>
        <v>642249.1495161159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0.53018483230561664</v>
      </c>
      <c r="FC14" s="29">
        <f t="shared" si="165"/>
        <v>6.8333250903026665E-2</v>
      </c>
      <c r="FD14" s="30">
        <f t="shared" si="217"/>
        <v>642249.1495161159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0.53018483230561664</v>
      </c>
      <c r="FI14" s="29">
        <f t="shared" si="167"/>
        <v>6.8333250903026665E-2</v>
      </c>
      <c r="FJ14" s="30">
        <f t="shared" si="219"/>
        <v>642249.1495161159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0.53018483230561664</v>
      </c>
      <c r="FO14" s="29">
        <f t="shared" si="169"/>
        <v>6.8333250903026665E-2</v>
      </c>
      <c r="FP14" s="30">
        <f t="shared" si="221"/>
        <v>642249.1495161159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0.53018483230561664</v>
      </c>
      <c r="FU14" s="29">
        <f t="shared" si="171"/>
        <v>6.8333250903026665E-2</v>
      </c>
      <c r="FV14" s="30">
        <f t="shared" si="223"/>
        <v>642249.1495161159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0.53018483230561664</v>
      </c>
      <c r="GA14" s="29">
        <f t="shared" si="173"/>
        <v>6.8333250903026665E-2</v>
      </c>
      <c r="GB14" s="30">
        <f t="shared" si="225"/>
        <v>642249.1495161159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0.53018483230561664</v>
      </c>
      <c r="GG14" s="29">
        <f t="shared" si="175"/>
        <v>6.8333250903026665E-2</v>
      </c>
      <c r="GH14" s="30">
        <f t="shared" si="227"/>
        <v>642249.1495161159</v>
      </c>
      <c r="GI14" s="117">
        <f t="shared" si="176"/>
        <v>0</v>
      </c>
      <c r="GJ14" s="166">
        <f t="shared" si="228"/>
        <v>1488908.2726459913</v>
      </c>
      <c r="GK14" s="85">
        <f t="shared" si="177"/>
        <v>1828625.5704586664</v>
      </c>
      <c r="GL14" s="80">
        <f t="shared" si="178"/>
        <v>0.53018483230561664</v>
      </c>
      <c r="GM14" s="85">
        <v>1828625.57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968</v>
      </c>
      <c r="H15" s="27">
        <f>'Исходные данные'!D16</f>
        <v>1170509.1000000001</v>
      </c>
      <c r="I15" s="28">
        <f>'Расчет КРП'!F12</f>
        <v>4.7714061216715864</v>
      </c>
      <c r="J15" s="100" t="s">
        <v>8</v>
      </c>
      <c r="K15" s="104">
        <f t="shared" si="104"/>
        <v>0.13332574718583792</v>
      </c>
      <c r="L15" s="71">
        <f t="shared" si="105"/>
        <v>486459.08917554683</v>
      </c>
      <c r="M15" s="67">
        <f t="shared" si="106"/>
        <v>0.18873541596984986</v>
      </c>
      <c r="N15" s="26" t="s">
        <v>8</v>
      </c>
      <c r="O15" s="29">
        <f t="shared" si="107"/>
        <v>0.18368136017991984</v>
      </c>
      <c r="P15" s="30">
        <f t="shared" si="179"/>
        <v>2038938.707679448</v>
      </c>
      <c r="Q15" s="74">
        <f t="shared" si="108"/>
        <v>2038938.707679448</v>
      </c>
      <c r="R15" s="158" t="s">
        <v>8</v>
      </c>
      <c r="S15" s="26" t="s">
        <v>8</v>
      </c>
      <c r="T15" s="31">
        <f t="shared" si="109"/>
        <v>0.42097882754818711</v>
      </c>
      <c r="U15" s="29">
        <f t="shared" si="110"/>
        <v>7.5995670651872405E-2</v>
      </c>
      <c r="V15" s="47">
        <f t="shared" si="180"/>
        <v>1067586.0654976708</v>
      </c>
      <c r="W15" s="74">
        <f t="shared" si="111"/>
        <v>920486.28014835576</v>
      </c>
      <c r="X15" s="70" t="s">
        <v>8</v>
      </c>
      <c r="Y15" s="26" t="s">
        <v>8</v>
      </c>
      <c r="Z15" s="31">
        <f t="shared" si="112"/>
        <v>0.52582595865984783</v>
      </c>
      <c r="AA15" s="29">
        <f t="shared" si="113"/>
        <v>7.2692124548795478E-2</v>
      </c>
      <c r="AB15" s="47">
        <f t="shared" si="181"/>
        <v>1200604.7437443081</v>
      </c>
      <c r="AC15" s="74">
        <f t="shared" si="114"/>
        <v>0</v>
      </c>
      <c r="AD15" s="70" t="s">
        <v>8</v>
      </c>
      <c r="AE15" s="26" t="s">
        <v>8</v>
      </c>
      <c r="AF15" s="31">
        <f t="shared" si="115"/>
        <v>0.52582595865984783</v>
      </c>
      <c r="AG15" s="29">
        <f t="shared" si="116"/>
        <v>7.2692124548795478E-2</v>
      </c>
      <c r="AH15" s="47">
        <f t="shared" si="182"/>
        <v>1200604.7437443081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0.52582595865984783</v>
      </c>
      <c r="AM15" s="29">
        <f t="shared" si="119"/>
        <v>7.2692124548795478E-2</v>
      </c>
      <c r="AN15" s="47">
        <f t="shared" si="183"/>
        <v>1200604.7437443081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0.52582595865984783</v>
      </c>
      <c r="AS15" s="29">
        <f t="shared" si="122"/>
        <v>7.2692124548795478E-2</v>
      </c>
      <c r="AT15" s="47">
        <f t="shared" si="184"/>
        <v>1200604.7437443081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0.52582595865984783</v>
      </c>
      <c r="AY15" s="29">
        <f t="shared" si="125"/>
        <v>7.2692124548795478E-2</v>
      </c>
      <c r="AZ15" s="47">
        <f t="shared" si="185"/>
        <v>1200604.7437443081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0.52582595865984783</v>
      </c>
      <c r="BE15" s="29">
        <f t="shared" si="128"/>
        <v>7.2692124548795478E-2</v>
      </c>
      <c r="BF15" s="47">
        <f t="shared" si="186"/>
        <v>1200604.7437443081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0.52582595865984783</v>
      </c>
      <c r="BK15" s="29">
        <f t="shared" si="131"/>
        <v>7.2692124548795478E-2</v>
      </c>
      <c r="BL15" s="47">
        <f t="shared" si="187"/>
        <v>1200604.7437443081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0.52582595865984783</v>
      </c>
      <c r="BQ15" s="29">
        <f t="shared" si="134"/>
        <v>7.2692124548795478E-2</v>
      </c>
      <c r="BR15" s="47">
        <f t="shared" si="188"/>
        <v>1200604.7437443081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0.52582595865984783</v>
      </c>
      <c r="BW15" s="29">
        <f t="shared" si="136"/>
        <v>7.2692124548795478E-2</v>
      </c>
      <c r="BX15" s="47">
        <f t="shared" si="190"/>
        <v>1200604.7437443081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0.52582595865984783</v>
      </c>
      <c r="CC15" s="29">
        <f t="shared" si="138"/>
        <v>7.2692124548795478E-2</v>
      </c>
      <c r="CD15" s="47">
        <f t="shared" si="192"/>
        <v>1200604.7437443081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0.52582595865984783</v>
      </c>
      <c r="CI15" s="29">
        <f t="shared" si="141"/>
        <v>7.2692124548795478E-2</v>
      </c>
      <c r="CJ15" s="47">
        <f t="shared" si="193"/>
        <v>1200604.7437443081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0.52582595865984783</v>
      </c>
      <c r="CO15" s="29">
        <f t="shared" si="143"/>
        <v>7.2692124548795478E-2</v>
      </c>
      <c r="CP15" s="47">
        <f t="shared" si="195"/>
        <v>1200604.7437443081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0.52582595865984783</v>
      </c>
      <c r="CU15" s="29">
        <f t="shared" si="145"/>
        <v>7.2692124548795478E-2</v>
      </c>
      <c r="CV15" s="47">
        <f t="shared" si="197"/>
        <v>1200604.7437443081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0.52582595865984783</v>
      </c>
      <c r="DA15" s="29">
        <f t="shared" si="147"/>
        <v>7.2692124548795478E-2</v>
      </c>
      <c r="DB15" s="47">
        <f t="shared" si="199"/>
        <v>1200604.7437443081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0.52582595865984783</v>
      </c>
      <c r="DG15" s="29">
        <f t="shared" si="149"/>
        <v>7.2692124548795478E-2</v>
      </c>
      <c r="DH15" s="47">
        <f t="shared" si="201"/>
        <v>1200604.7437443081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0.52582595865984783</v>
      </c>
      <c r="DM15" s="29">
        <f t="shared" si="151"/>
        <v>7.2692124548795478E-2</v>
      </c>
      <c r="DN15" s="47">
        <f t="shared" si="203"/>
        <v>1200604.7437443081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0.52582595865984783</v>
      </c>
      <c r="DS15" s="29">
        <f t="shared" si="153"/>
        <v>7.2692124548795478E-2</v>
      </c>
      <c r="DT15" s="47">
        <f t="shared" si="205"/>
        <v>1200604.7437443081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0.52582595865984783</v>
      </c>
      <c r="DY15" s="29">
        <f t="shared" si="155"/>
        <v>7.2692124548795478E-2</v>
      </c>
      <c r="DZ15" s="30">
        <f t="shared" si="207"/>
        <v>1200604.7437443081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0.52582595865984783</v>
      </c>
      <c r="EE15" s="29">
        <f t="shared" si="157"/>
        <v>7.2692124548795478E-2</v>
      </c>
      <c r="EF15" s="30">
        <f t="shared" si="209"/>
        <v>1200604.7437443081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0.52582595865984783</v>
      </c>
      <c r="EK15" s="29">
        <f t="shared" si="159"/>
        <v>7.2692124548795478E-2</v>
      </c>
      <c r="EL15" s="30">
        <f t="shared" si="211"/>
        <v>1200604.7437443081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0.52582595865984783</v>
      </c>
      <c r="EQ15" s="29">
        <f t="shared" si="161"/>
        <v>7.2692124548795478E-2</v>
      </c>
      <c r="ER15" s="30">
        <f t="shared" si="213"/>
        <v>1200604.7437443081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0.52582595865984783</v>
      </c>
      <c r="EW15" s="29">
        <f t="shared" si="163"/>
        <v>7.2692124548795478E-2</v>
      </c>
      <c r="EX15" s="30">
        <f t="shared" si="215"/>
        <v>1200604.7437443081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0.52582595865984783</v>
      </c>
      <c r="FC15" s="29">
        <f t="shared" si="165"/>
        <v>7.2692124548795478E-2</v>
      </c>
      <c r="FD15" s="30">
        <f t="shared" si="217"/>
        <v>1200604.7437443081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0.52582595865984783</v>
      </c>
      <c r="FI15" s="29">
        <f t="shared" si="167"/>
        <v>7.2692124548795478E-2</v>
      </c>
      <c r="FJ15" s="30">
        <f t="shared" si="219"/>
        <v>1200604.7437443081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0.52582595865984783</v>
      </c>
      <c r="FO15" s="29">
        <f t="shared" si="169"/>
        <v>7.2692124548795478E-2</v>
      </c>
      <c r="FP15" s="30">
        <f t="shared" si="221"/>
        <v>1200604.7437443081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0.52582595865984783</v>
      </c>
      <c r="FU15" s="29">
        <f t="shared" si="171"/>
        <v>7.2692124548795478E-2</v>
      </c>
      <c r="FV15" s="30">
        <f t="shared" si="223"/>
        <v>1200604.7437443081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0.52582595865984783</v>
      </c>
      <c r="GA15" s="29">
        <f t="shared" si="173"/>
        <v>7.2692124548795478E-2</v>
      </c>
      <c r="GB15" s="30">
        <f t="shared" si="225"/>
        <v>1200604.7437443081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0.52582595865984783</v>
      </c>
      <c r="GG15" s="29">
        <f t="shared" si="175"/>
        <v>7.2692124548795478E-2</v>
      </c>
      <c r="GH15" s="30">
        <f t="shared" si="227"/>
        <v>1200604.7437443081</v>
      </c>
      <c r="GI15" s="117">
        <f t="shared" si="176"/>
        <v>0</v>
      </c>
      <c r="GJ15" s="166">
        <f t="shared" si="228"/>
        <v>2959424.9878278039</v>
      </c>
      <c r="GK15" s="85">
        <f t="shared" si="177"/>
        <v>3445884.0770033509</v>
      </c>
      <c r="GL15" s="80">
        <f t="shared" si="178"/>
        <v>0.52582595865984794</v>
      </c>
      <c r="GM15" s="85">
        <v>3445884.08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649</v>
      </c>
      <c r="H16" s="27">
        <f>'Исходные данные'!D17</f>
        <v>1144851.29</v>
      </c>
      <c r="I16" s="28">
        <f>'Расчет КРП'!F13</f>
        <v>4.1003343117950886</v>
      </c>
      <c r="J16" s="100" t="s">
        <v>8</v>
      </c>
      <c r="K16" s="104">
        <f t="shared" si="104"/>
        <v>0.22633206516725363</v>
      </c>
      <c r="L16" s="71">
        <f t="shared" si="105"/>
        <v>326148.70751542342</v>
      </c>
      <c r="M16" s="67">
        <f t="shared" si="106"/>
        <v>0.29081023029522968</v>
      </c>
      <c r="N16" s="26" t="s">
        <v>8</v>
      </c>
      <c r="O16" s="29">
        <f t="shared" si="107"/>
        <v>8.1606545854540025E-2</v>
      </c>
      <c r="P16" s="30">
        <f t="shared" si="179"/>
        <v>521922.84102279437</v>
      </c>
      <c r="Q16" s="74">
        <f t="shared" si="108"/>
        <v>521922.84102279437</v>
      </c>
      <c r="R16" s="158" t="s">
        <v>8</v>
      </c>
      <c r="S16" s="26" t="s">
        <v>8</v>
      </c>
      <c r="T16" s="31">
        <f t="shared" si="109"/>
        <v>0.39399208063550334</v>
      </c>
      <c r="U16" s="29">
        <f t="shared" si="110"/>
        <v>0.10298241756455617</v>
      </c>
      <c r="V16" s="47">
        <f t="shared" si="180"/>
        <v>833526.38346155628</v>
      </c>
      <c r="W16" s="74">
        <f t="shared" si="111"/>
        <v>718677.04620177427</v>
      </c>
      <c r="X16" s="70" t="s">
        <v>8</v>
      </c>
      <c r="Y16" s="26" t="s">
        <v>8</v>
      </c>
      <c r="Z16" s="31">
        <f t="shared" si="112"/>
        <v>0.53607137204735944</v>
      </c>
      <c r="AA16" s="29">
        <f t="shared" si="113"/>
        <v>6.2446711161283863E-2</v>
      </c>
      <c r="AB16" s="47">
        <f t="shared" si="181"/>
        <v>594243.56439815403</v>
      </c>
      <c r="AC16" s="74">
        <f t="shared" si="114"/>
        <v>0</v>
      </c>
      <c r="AD16" s="70" t="s">
        <v>8</v>
      </c>
      <c r="AE16" s="26" t="s">
        <v>8</v>
      </c>
      <c r="AF16" s="31">
        <f t="shared" si="115"/>
        <v>0.53607137204735944</v>
      </c>
      <c r="AG16" s="29">
        <f t="shared" si="116"/>
        <v>6.2446711161283863E-2</v>
      </c>
      <c r="AH16" s="47">
        <f t="shared" si="182"/>
        <v>594243.56439815403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0.53607137204735944</v>
      </c>
      <c r="AM16" s="29">
        <f t="shared" si="119"/>
        <v>6.2446711161283863E-2</v>
      </c>
      <c r="AN16" s="47">
        <f t="shared" si="183"/>
        <v>594243.56439815403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0.53607137204735944</v>
      </c>
      <c r="AS16" s="29">
        <f t="shared" si="122"/>
        <v>6.2446711161283863E-2</v>
      </c>
      <c r="AT16" s="47">
        <f t="shared" si="184"/>
        <v>594243.56439815403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0.53607137204735944</v>
      </c>
      <c r="AY16" s="29">
        <f t="shared" si="125"/>
        <v>6.2446711161283863E-2</v>
      </c>
      <c r="AZ16" s="47">
        <f t="shared" si="185"/>
        <v>594243.56439815403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0.53607137204735944</v>
      </c>
      <c r="BE16" s="29">
        <f t="shared" si="128"/>
        <v>6.2446711161283863E-2</v>
      </c>
      <c r="BF16" s="47">
        <f t="shared" si="186"/>
        <v>594243.56439815403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0.53607137204735944</v>
      </c>
      <c r="BK16" s="29">
        <f t="shared" si="131"/>
        <v>6.2446711161283863E-2</v>
      </c>
      <c r="BL16" s="47">
        <f t="shared" si="187"/>
        <v>594243.56439815403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0.53607137204735944</v>
      </c>
      <c r="BQ16" s="29">
        <f t="shared" si="134"/>
        <v>6.2446711161283863E-2</v>
      </c>
      <c r="BR16" s="47">
        <f t="shared" si="188"/>
        <v>594243.56439815403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0.53607137204735944</v>
      </c>
      <c r="BW16" s="29">
        <f t="shared" si="136"/>
        <v>6.2446711161283863E-2</v>
      </c>
      <c r="BX16" s="47">
        <f t="shared" si="190"/>
        <v>594243.56439815403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0.53607137204735944</v>
      </c>
      <c r="CC16" s="29">
        <f t="shared" si="138"/>
        <v>6.2446711161283863E-2</v>
      </c>
      <c r="CD16" s="47">
        <f t="shared" si="192"/>
        <v>594243.56439815403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0.53607137204735944</v>
      </c>
      <c r="CI16" s="29">
        <f t="shared" si="141"/>
        <v>6.2446711161283863E-2</v>
      </c>
      <c r="CJ16" s="47">
        <f t="shared" si="193"/>
        <v>594243.56439815403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0.53607137204735944</v>
      </c>
      <c r="CO16" s="29">
        <f t="shared" si="143"/>
        <v>6.2446711161283863E-2</v>
      </c>
      <c r="CP16" s="47">
        <f t="shared" si="195"/>
        <v>594243.56439815403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0.53607137204735944</v>
      </c>
      <c r="CU16" s="29">
        <f t="shared" si="145"/>
        <v>6.2446711161283863E-2</v>
      </c>
      <c r="CV16" s="47">
        <f t="shared" si="197"/>
        <v>594243.56439815403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0.53607137204735944</v>
      </c>
      <c r="DA16" s="29">
        <f t="shared" si="147"/>
        <v>6.2446711161283863E-2</v>
      </c>
      <c r="DB16" s="47">
        <f t="shared" si="199"/>
        <v>594243.56439815403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0.53607137204735944</v>
      </c>
      <c r="DG16" s="29">
        <f t="shared" si="149"/>
        <v>6.2446711161283863E-2</v>
      </c>
      <c r="DH16" s="47">
        <f t="shared" si="201"/>
        <v>594243.56439815403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0.53607137204735944</v>
      </c>
      <c r="DM16" s="29">
        <f t="shared" si="151"/>
        <v>6.2446711161283863E-2</v>
      </c>
      <c r="DN16" s="47">
        <f t="shared" si="203"/>
        <v>594243.56439815403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0.53607137204735944</v>
      </c>
      <c r="DS16" s="29">
        <f t="shared" si="153"/>
        <v>6.2446711161283863E-2</v>
      </c>
      <c r="DT16" s="47">
        <f t="shared" si="205"/>
        <v>594243.56439815403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0.53607137204735944</v>
      </c>
      <c r="DY16" s="29">
        <f t="shared" si="155"/>
        <v>6.2446711161283863E-2</v>
      </c>
      <c r="DZ16" s="30">
        <f t="shared" si="207"/>
        <v>594243.56439815403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0.53607137204735944</v>
      </c>
      <c r="EE16" s="29">
        <f t="shared" si="157"/>
        <v>6.2446711161283863E-2</v>
      </c>
      <c r="EF16" s="30">
        <f t="shared" si="209"/>
        <v>594243.56439815403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0.53607137204735944</v>
      </c>
      <c r="EK16" s="29">
        <f t="shared" si="159"/>
        <v>6.2446711161283863E-2</v>
      </c>
      <c r="EL16" s="30">
        <f t="shared" si="211"/>
        <v>594243.56439815403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0.53607137204735944</v>
      </c>
      <c r="EQ16" s="29">
        <f t="shared" si="161"/>
        <v>6.2446711161283863E-2</v>
      </c>
      <c r="ER16" s="30">
        <f t="shared" si="213"/>
        <v>594243.56439815403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0.53607137204735944</v>
      </c>
      <c r="EW16" s="29">
        <f t="shared" si="163"/>
        <v>6.2446711161283863E-2</v>
      </c>
      <c r="EX16" s="30">
        <f t="shared" si="215"/>
        <v>594243.56439815403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0.53607137204735944</v>
      </c>
      <c r="FC16" s="29">
        <f t="shared" si="165"/>
        <v>6.2446711161283863E-2</v>
      </c>
      <c r="FD16" s="30">
        <f t="shared" si="217"/>
        <v>594243.56439815403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0.53607137204735944</v>
      </c>
      <c r="FI16" s="29">
        <f t="shared" si="167"/>
        <v>6.2446711161283863E-2</v>
      </c>
      <c r="FJ16" s="30">
        <f t="shared" si="219"/>
        <v>594243.56439815403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0.53607137204735944</v>
      </c>
      <c r="FO16" s="29">
        <f t="shared" si="169"/>
        <v>6.2446711161283863E-2</v>
      </c>
      <c r="FP16" s="30">
        <f t="shared" si="221"/>
        <v>594243.56439815403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0.53607137204735944</v>
      </c>
      <c r="FU16" s="29">
        <f t="shared" si="171"/>
        <v>6.2446711161283863E-2</v>
      </c>
      <c r="FV16" s="30">
        <f t="shared" si="223"/>
        <v>594243.56439815403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0.53607137204735944</v>
      </c>
      <c r="GA16" s="29">
        <f t="shared" si="173"/>
        <v>6.2446711161283863E-2</v>
      </c>
      <c r="GB16" s="30">
        <f t="shared" si="225"/>
        <v>594243.56439815403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0.53607137204735944</v>
      </c>
      <c r="GG16" s="29">
        <f t="shared" si="175"/>
        <v>6.2446711161283863E-2</v>
      </c>
      <c r="GH16" s="30">
        <f t="shared" si="227"/>
        <v>594243.56439815403</v>
      </c>
      <c r="GI16" s="117">
        <f t="shared" si="176"/>
        <v>0</v>
      </c>
      <c r="GJ16" s="166">
        <f t="shared" si="228"/>
        <v>1240599.8872245685</v>
      </c>
      <c r="GK16" s="85">
        <f t="shared" si="177"/>
        <v>1566748.5947399919</v>
      </c>
      <c r="GL16" s="80">
        <f t="shared" si="178"/>
        <v>0.53607137204735933</v>
      </c>
      <c r="GM16" s="85">
        <v>1566748.59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7812</v>
      </c>
      <c r="H17" s="27">
        <f>'Исходные данные'!D18</f>
        <v>17752733.449999999</v>
      </c>
      <c r="I17" s="28">
        <f>'Расчет КРП'!F14</f>
        <v>2</v>
      </c>
      <c r="J17" s="100" t="s">
        <v>8</v>
      </c>
      <c r="K17" s="104">
        <f t="shared" si="104"/>
        <v>0.59776980608590313</v>
      </c>
      <c r="L17" s="71">
        <f t="shared" si="105"/>
        <v>3925845.4593381942</v>
      </c>
      <c r="M17" s="67">
        <f t="shared" si="106"/>
        <v>0.729960822503818</v>
      </c>
      <c r="N17" s="26" t="s">
        <v>8</v>
      </c>
      <c r="O17" s="29">
        <f t="shared" si="107"/>
        <v>-0.35754404635404829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0.729960822503818</v>
      </c>
      <c r="U17" s="29">
        <f t="shared" si="110"/>
        <v>-0.23298632430375849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0.729960822503818</v>
      </c>
      <c r="AA17" s="29">
        <f t="shared" si="113"/>
        <v>-0.13144273929517469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0.729960822503818</v>
      </c>
      <c r="AG17" s="29">
        <f t="shared" si="116"/>
        <v>-0.13144273929517469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0.729960822503818</v>
      </c>
      <c r="AM17" s="29">
        <f t="shared" si="119"/>
        <v>-0.13144273929517469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0.729960822503818</v>
      </c>
      <c r="AS17" s="29">
        <f t="shared" si="122"/>
        <v>-0.13144273929517469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0.729960822503818</v>
      </c>
      <c r="AY17" s="29">
        <f t="shared" si="125"/>
        <v>-0.13144273929517469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0.729960822503818</v>
      </c>
      <c r="BE17" s="29">
        <f t="shared" si="128"/>
        <v>-0.13144273929517469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0.729960822503818</v>
      </c>
      <c r="BK17" s="29">
        <f t="shared" si="131"/>
        <v>-0.13144273929517469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0.729960822503818</v>
      </c>
      <c r="BQ17" s="29">
        <f t="shared" si="134"/>
        <v>-0.13144273929517469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0.729960822503818</v>
      </c>
      <c r="BW17" s="29">
        <f t="shared" si="136"/>
        <v>-0.13144273929517469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0.729960822503818</v>
      </c>
      <c r="CC17" s="29">
        <f t="shared" si="138"/>
        <v>-0.13144273929517469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0.729960822503818</v>
      </c>
      <c r="CI17" s="29">
        <f t="shared" si="141"/>
        <v>-0.13144273929517469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0.729960822503818</v>
      </c>
      <c r="CO17" s="29">
        <f t="shared" si="143"/>
        <v>-0.13144273929517469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0.729960822503818</v>
      </c>
      <c r="CU17" s="29">
        <f t="shared" si="145"/>
        <v>-0.13144273929517469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0.729960822503818</v>
      </c>
      <c r="DA17" s="29">
        <f t="shared" si="147"/>
        <v>-0.13144273929517469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0.729960822503818</v>
      </c>
      <c r="DG17" s="29">
        <f t="shared" si="149"/>
        <v>-0.13144273929517469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0.729960822503818</v>
      </c>
      <c r="DM17" s="29">
        <f t="shared" si="151"/>
        <v>-0.13144273929517469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0.729960822503818</v>
      </c>
      <c r="DS17" s="29">
        <f t="shared" si="153"/>
        <v>-0.13144273929517469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0.729960822503818</v>
      </c>
      <c r="DY17" s="29">
        <f t="shared" si="155"/>
        <v>-0.13144273929517469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0.729960822503818</v>
      </c>
      <c r="EE17" s="29">
        <f t="shared" si="157"/>
        <v>-0.13144273929517469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0.729960822503818</v>
      </c>
      <c r="EK17" s="29">
        <f t="shared" si="159"/>
        <v>-0.13144273929517469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0.729960822503818</v>
      </c>
      <c r="EQ17" s="29">
        <f t="shared" si="161"/>
        <v>-0.13144273929517469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0.729960822503818</v>
      </c>
      <c r="EW17" s="29">
        <f t="shared" si="163"/>
        <v>-0.13144273929517469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0.729960822503818</v>
      </c>
      <c r="FC17" s="29">
        <f t="shared" si="165"/>
        <v>-0.13144273929517469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0.729960822503818</v>
      </c>
      <c r="FI17" s="29">
        <f t="shared" si="167"/>
        <v>-0.13144273929517469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0.729960822503818</v>
      </c>
      <c r="FO17" s="29">
        <f t="shared" si="169"/>
        <v>-0.13144273929517469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0.729960822503818</v>
      </c>
      <c r="FU17" s="29">
        <f t="shared" si="171"/>
        <v>-0.13144273929517469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0.729960822503818</v>
      </c>
      <c r="GA17" s="29">
        <f t="shared" si="173"/>
        <v>-0.13144273929517469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0.729960822503818</v>
      </c>
      <c r="GG17" s="29">
        <f t="shared" si="175"/>
        <v>-0.13144273929517469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3925845.4593381942</v>
      </c>
      <c r="GL17" s="80">
        <f t="shared" si="178"/>
        <v>0.729960822503818</v>
      </c>
      <c r="GM17" s="85">
        <v>3925845.46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/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/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/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/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29">(((H22+L22+Q22)/G22)/$J$33)/I22</f>
        <v>#DIV/0!</v>
      </c>
      <c r="U22" s="147" t="e">
        <f t="shared" ref="U22:U32" si="230">S$33-T22</f>
        <v>#DIV/0!</v>
      </c>
      <c r="V22" s="47" t="e">
        <f t="shared" si="180"/>
        <v>#DIV/0!</v>
      </c>
      <c r="W22" s="148" t="e">
        <f t="shared" ref="W22:W32" si="231">IF((R$33-V$33)&gt;0,V22,R$33*V22/V$33)</f>
        <v>#DIV/0!</v>
      </c>
      <c r="X22" s="138" t="s">
        <v>8</v>
      </c>
      <c r="Y22" s="146" t="s">
        <v>8</v>
      </c>
      <c r="Z22" s="149" t="e">
        <f t="shared" ref="Z22:Z32" si="232">(((H22+L22+Q22+W22)/G22)/$J$33)/I22</f>
        <v>#DIV/0!</v>
      </c>
      <c r="AA22" s="147" t="e">
        <f t="shared" ref="AA22:AA32" si="233">Y$33-Z22</f>
        <v>#DIV/0!</v>
      </c>
      <c r="AB22" s="47" t="e">
        <f t="shared" si="181"/>
        <v>#DIV/0!</v>
      </c>
      <c r="AC22" s="148" t="e">
        <f t="shared" ref="AC22:AC32" si="234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5">(((H22+L22+Q22+W22+AC22)/G22)/$J$33)/I22</f>
        <v>#DIV/0!</v>
      </c>
      <c r="AG22" s="147" t="e">
        <f t="shared" ref="AG22:AG32" si="236">AE$33-AF22</f>
        <v>#DIV/0!</v>
      </c>
      <c r="AH22" s="47" t="e">
        <f t="shared" si="182"/>
        <v>#DIV/0!</v>
      </c>
      <c r="AI22" s="148" t="e">
        <f t="shared" ref="AI22:AI32" si="237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8">(((H22+L22+Q22+W22+AC22+AI22)/G22)/$J$33)/I22</f>
        <v>#DIV/0!</v>
      </c>
      <c r="AM22" s="147" t="e">
        <f t="shared" ref="AM22:AM32" si="239">AK$33-AL22</f>
        <v>#DIV/0!</v>
      </c>
      <c r="AN22" s="47" t="e">
        <f t="shared" si="183"/>
        <v>#DIV/0!</v>
      </c>
      <c r="AO22" s="148" t="e">
        <f t="shared" ref="AO22:AO32" si="240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1">(((H22+L22+Q22+W22+AC22+AI22+AO22)/G22)/$J$33)/I22</f>
        <v>#DIV/0!</v>
      </c>
      <c r="AS22" s="147" t="e">
        <f t="shared" ref="AS22:AS32" si="242">AQ$33-AR22</f>
        <v>#DIV/0!</v>
      </c>
      <c r="AT22" s="47" t="e">
        <f t="shared" si="184"/>
        <v>#DIV/0!</v>
      </c>
      <c r="AU22" s="148" t="e">
        <f t="shared" ref="AU22:AU32" si="243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4">(((H22+L22+Q22+W22+AC22+AI22+AO22+AU22)/G22)/$J$33)/I22</f>
        <v>#DIV/0!</v>
      </c>
      <c r="AY22" s="147" t="e">
        <f t="shared" ref="AY22:AY32" si="245">AW$33-AX22</f>
        <v>#DIV/0!</v>
      </c>
      <c r="AZ22" s="47" t="e">
        <f t="shared" si="185"/>
        <v>#DIV/0!</v>
      </c>
      <c r="BA22" s="148" t="e">
        <f t="shared" ref="BA22:BA32" si="246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7">(((H22+L22+Q22+W22+AC22+AI22+AO22+AU22+BA22)/G22)/$J$33)/I22</f>
        <v>#DIV/0!</v>
      </c>
      <c r="BE22" s="147" t="e">
        <f t="shared" ref="BE22:BE32" si="248">BC$33-BD22</f>
        <v>#DIV/0!</v>
      </c>
      <c r="BF22" s="47" t="e">
        <f t="shared" si="186"/>
        <v>#DIV/0!</v>
      </c>
      <c r="BG22" s="148" t="e">
        <f t="shared" ref="BG22:BG32" si="249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0">(((H22+L22+Q22+W22+AC22+AI22+AO22+AU22+BA22+BG22)/G22)/$J$33)/I22</f>
        <v>#DIV/0!</v>
      </c>
      <c r="BK22" s="147" t="e">
        <f t="shared" ref="BK22:BK32" si="251">BI$33-BJ22</f>
        <v>#DIV/0!</v>
      </c>
      <c r="BL22" s="47" t="e">
        <f t="shared" si="187"/>
        <v>#DIV/0!</v>
      </c>
      <c r="BM22" s="148" t="e">
        <f t="shared" ref="BM22:BM32" si="252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3">(((H22+L22+Q22+W22+AC22+AI22+AO22+AU22+BA22+BG22+BM22)/G22)/$J$33)/I22</f>
        <v>#DIV/0!</v>
      </c>
      <c r="BQ22" s="147" t="e">
        <f t="shared" ref="BQ22:BQ32" si="254">BO$33-BP22</f>
        <v>#DIV/0!</v>
      </c>
      <c r="BR22" s="47" t="e">
        <f t="shared" si="188"/>
        <v>#DIV/0!</v>
      </c>
      <c r="BS22" s="150" t="e">
        <f t="shared" ref="BS22:BS32" si="255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6">(((H22+L22+Q22+W22+AC22+AI22+AO22+AU22+BA22+BG22+BM22+BS22)/G22)/$J$33)/I22</f>
        <v>#DIV/0!</v>
      </c>
      <c r="BW22" s="147" t="e">
        <f t="shared" ref="BW22:BW32" si="257">BU$33-BV22</f>
        <v>#DIV/0!</v>
      </c>
      <c r="BX22" s="47" t="e">
        <f t="shared" si="190"/>
        <v>#DIV/0!</v>
      </c>
      <c r="BY22" s="150" t="e">
        <f t="shared" ref="BY22:BY32" si="258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59">(((H22+L22+Q22+W22+AC22+AI22+AO22+AU22+BA22+BG22+BM22+BS22+BY22)/G22)/$J$33)/I22</f>
        <v>#DIV/0!</v>
      </c>
      <c r="CC22" s="147" t="e">
        <f t="shared" ref="CC22:CC32" si="260">CA$33-CB22</f>
        <v>#DIV/0!</v>
      </c>
      <c r="CD22" s="47" t="e">
        <f t="shared" si="192"/>
        <v>#DIV/0!</v>
      </c>
      <c r="CE22" s="150" t="e">
        <f t="shared" ref="CE22:CE32" si="261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2">(((H22+L22+Q22+W22+AC22+AI22+AO22+AU22+BA22+BG22+BM22+BS22+BY22+CE22)/G22)/$J$33)/I22</f>
        <v>#DIV/0!</v>
      </c>
      <c r="CI22" s="147" t="e">
        <f t="shared" ref="CI22:CI32" si="263">CG$33-CH22</f>
        <v>#DIV/0!</v>
      </c>
      <c r="CJ22" s="47" t="e">
        <f t="shared" si="193"/>
        <v>#DIV/0!</v>
      </c>
      <c r="CK22" s="150" t="e">
        <f t="shared" ref="CK22:CK32" si="264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5">(((H22+L22+Q22+W22+AC22+AI22+AO22+AU22+BA22+BG22+BM22+BS22+BY22+CE22+CK22)/G22)/$J$33)/I22</f>
        <v>#DIV/0!</v>
      </c>
      <c r="CO22" s="147" t="e">
        <f t="shared" ref="CO22:CO32" si="266">CM$33-CN22</f>
        <v>#DIV/0!</v>
      </c>
      <c r="CP22" s="47" t="e">
        <f t="shared" si="195"/>
        <v>#DIV/0!</v>
      </c>
      <c r="CQ22" s="150" t="e">
        <f t="shared" ref="CQ22:CQ32" si="267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8">(((H22+L22+Q22+W22+AC22+AI22+AO22+AU22+BA22+BG22+BM22+BS22+BY22+CE22+CK22+CQ22)/G22)/$J$33)/I22</f>
        <v>#DIV/0!</v>
      </c>
      <c r="CU22" s="147" t="e">
        <f t="shared" ref="CU22:CU32" si="269">CS$33-CT22</f>
        <v>#DIV/0!</v>
      </c>
      <c r="CV22" s="47" t="e">
        <f t="shared" si="197"/>
        <v>#DIV/0!</v>
      </c>
      <c r="CW22" s="150" t="e">
        <f t="shared" ref="CW22:CW32" si="270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1">(((H22+L22+Q22+W22+AC22+AI22+AO22+AU22+BA22+BG22+BM22+BS22+BY22+CE22+CK22+CQ22+CW22)/G22)/$J$33)/I22</f>
        <v>#DIV/0!</v>
      </c>
      <c r="DA22" s="147" t="e">
        <f t="shared" ref="DA22:DA32" si="272">CY$33-CZ22</f>
        <v>#DIV/0!</v>
      </c>
      <c r="DB22" s="47" t="e">
        <f t="shared" si="199"/>
        <v>#DIV/0!</v>
      </c>
      <c r="DC22" s="150" t="e">
        <f t="shared" ref="DC22:DC32" si="273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4">(((H22+L22+Q22+W22+AC22+AI22+AO22+AU22+BA22+BG22+BM22+BS22+BY22+CE22+CK22+CQ22+CW22+DC22)/G22)/$J$33)/I22</f>
        <v>#DIV/0!</v>
      </c>
      <c r="DG22" s="147" t="e">
        <f t="shared" ref="DG22:DG32" si="275">DE$33-DF22</f>
        <v>#DIV/0!</v>
      </c>
      <c r="DH22" s="47" t="e">
        <f t="shared" si="201"/>
        <v>#DIV/0!</v>
      </c>
      <c r="DI22" s="150" t="e">
        <f t="shared" ref="DI22:DI32" si="276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7">(((H22+L22+Q22+W22+AC22+AI22+AO22+AU22+BA22+BG22+BM22+BS22+BY22+CE22+CK22+CQ22+CW22+DC22+DI22)/G22)/$J$33)/I22</f>
        <v>#DIV/0!</v>
      </c>
      <c r="DM22" s="147" t="e">
        <f t="shared" ref="DM22:DM32" si="278">DK$33-DL22</f>
        <v>#DIV/0!</v>
      </c>
      <c r="DN22" s="47" t="e">
        <f t="shared" si="203"/>
        <v>#DIV/0!</v>
      </c>
      <c r="DO22" s="150" t="e">
        <f t="shared" ref="DO22:DO32" si="279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0">(((H22+L22+Q22+W22+AC22+AI22+AO22+AU22+BA22+BG22+BM22+BS22+BY22+CE22+CK22+CQ22+CW22+DC22+DI22+DO22)/G22)/$J$33)/I22</f>
        <v>#DIV/0!</v>
      </c>
      <c r="DS22" s="147" t="e">
        <f t="shared" ref="DS22:DS32" si="281">DQ$33-DR22</f>
        <v>#DIV/0!</v>
      </c>
      <c r="DT22" s="47" t="e">
        <f t="shared" si="205"/>
        <v>#DIV/0!</v>
      </c>
      <c r="DU22" s="150" t="e">
        <f t="shared" ref="DU22:DU32" si="282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3">DW$33-DX22</f>
        <v>#DIV/0!</v>
      </c>
      <c r="DZ22" s="30" t="e">
        <f t="shared" si="207"/>
        <v>#DIV/0!</v>
      </c>
      <c r="EA22" s="148" t="e">
        <f t="shared" ref="EA22:EA32" si="284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/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29"/>
        <v>#DIV/0!</v>
      </c>
      <c r="U23" s="147" t="e">
        <f t="shared" si="230"/>
        <v>#DIV/0!</v>
      </c>
      <c r="V23" s="47" t="e">
        <f t="shared" si="180"/>
        <v>#DIV/0!</v>
      </c>
      <c r="W23" s="148" t="e">
        <f t="shared" si="231"/>
        <v>#DIV/0!</v>
      </c>
      <c r="X23" s="138" t="s">
        <v>8</v>
      </c>
      <c r="Y23" s="146" t="s">
        <v>8</v>
      </c>
      <c r="Z23" s="149" t="e">
        <f t="shared" si="232"/>
        <v>#DIV/0!</v>
      </c>
      <c r="AA23" s="147" t="e">
        <f t="shared" si="233"/>
        <v>#DIV/0!</v>
      </c>
      <c r="AB23" s="47" t="e">
        <f t="shared" si="181"/>
        <v>#DIV/0!</v>
      </c>
      <c r="AC23" s="148" t="e">
        <f t="shared" si="234"/>
        <v>#DIV/0!</v>
      </c>
      <c r="AD23" s="138" t="s">
        <v>8</v>
      </c>
      <c r="AE23" s="146" t="s">
        <v>8</v>
      </c>
      <c r="AF23" s="149" t="e">
        <f t="shared" si="235"/>
        <v>#DIV/0!</v>
      </c>
      <c r="AG23" s="147" t="e">
        <f t="shared" si="236"/>
        <v>#DIV/0!</v>
      </c>
      <c r="AH23" s="47" t="e">
        <f t="shared" si="182"/>
        <v>#DIV/0!</v>
      </c>
      <c r="AI23" s="148" t="e">
        <f t="shared" si="237"/>
        <v>#DIV/0!</v>
      </c>
      <c r="AJ23" s="138" t="s">
        <v>8</v>
      </c>
      <c r="AK23" s="146" t="s">
        <v>8</v>
      </c>
      <c r="AL23" s="149" t="e">
        <f t="shared" si="238"/>
        <v>#DIV/0!</v>
      </c>
      <c r="AM23" s="147" t="e">
        <f t="shared" si="239"/>
        <v>#DIV/0!</v>
      </c>
      <c r="AN23" s="47" t="e">
        <f t="shared" si="183"/>
        <v>#DIV/0!</v>
      </c>
      <c r="AO23" s="148" t="e">
        <f t="shared" si="240"/>
        <v>#DIV/0!</v>
      </c>
      <c r="AP23" s="138" t="s">
        <v>8</v>
      </c>
      <c r="AQ23" s="146" t="s">
        <v>8</v>
      </c>
      <c r="AR23" s="149" t="e">
        <f t="shared" si="241"/>
        <v>#DIV/0!</v>
      </c>
      <c r="AS23" s="147" t="e">
        <f t="shared" si="242"/>
        <v>#DIV/0!</v>
      </c>
      <c r="AT23" s="47" t="e">
        <f t="shared" si="184"/>
        <v>#DIV/0!</v>
      </c>
      <c r="AU23" s="148" t="e">
        <f t="shared" si="243"/>
        <v>#DIV/0!</v>
      </c>
      <c r="AV23" s="138" t="s">
        <v>8</v>
      </c>
      <c r="AW23" s="146" t="s">
        <v>8</v>
      </c>
      <c r="AX23" s="149" t="e">
        <f t="shared" si="244"/>
        <v>#DIV/0!</v>
      </c>
      <c r="AY23" s="147" t="e">
        <f t="shared" si="245"/>
        <v>#DIV/0!</v>
      </c>
      <c r="AZ23" s="47" t="e">
        <f t="shared" si="185"/>
        <v>#DIV/0!</v>
      </c>
      <c r="BA23" s="148" t="e">
        <f t="shared" si="246"/>
        <v>#DIV/0!</v>
      </c>
      <c r="BB23" s="138" t="s">
        <v>8</v>
      </c>
      <c r="BC23" s="146" t="s">
        <v>8</v>
      </c>
      <c r="BD23" s="149" t="e">
        <f t="shared" si="247"/>
        <v>#DIV/0!</v>
      </c>
      <c r="BE23" s="147" t="e">
        <f t="shared" si="248"/>
        <v>#DIV/0!</v>
      </c>
      <c r="BF23" s="47" t="e">
        <f t="shared" si="186"/>
        <v>#DIV/0!</v>
      </c>
      <c r="BG23" s="148" t="e">
        <f t="shared" si="249"/>
        <v>#DIV/0!</v>
      </c>
      <c r="BH23" s="138" t="s">
        <v>8</v>
      </c>
      <c r="BI23" s="146" t="s">
        <v>8</v>
      </c>
      <c r="BJ23" s="149" t="e">
        <f t="shared" si="250"/>
        <v>#DIV/0!</v>
      </c>
      <c r="BK23" s="147" t="e">
        <f t="shared" si="251"/>
        <v>#DIV/0!</v>
      </c>
      <c r="BL23" s="47" t="e">
        <f t="shared" si="187"/>
        <v>#DIV/0!</v>
      </c>
      <c r="BM23" s="148" t="e">
        <f t="shared" si="252"/>
        <v>#DIV/0!</v>
      </c>
      <c r="BN23" s="138" t="s">
        <v>8</v>
      </c>
      <c r="BO23" s="146" t="s">
        <v>8</v>
      </c>
      <c r="BP23" s="149" t="e">
        <f t="shared" si="253"/>
        <v>#DIV/0!</v>
      </c>
      <c r="BQ23" s="147" t="e">
        <f t="shared" si="254"/>
        <v>#DIV/0!</v>
      </c>
      <c r="BR23" s="47" t="e">
        <f t="shared" si="188"/>
        <v>#DIV/0!</v>
      </c>
      <c r="BS23" s="150" t="e">
        <f t="shared" si="255"/>
        <v>#DIV/0!</v>
      </c>
      <c r="BT23" s="138" t="s">
        <v>8</v>
      </c>
      <c r="BU23" s="146" t="s">
        <v>8</v>
      </c>
      <c r="BV23" s="149" t="e">
        <f t="shared" si="256"/>
        <v>#DIV/0!</v>
      </c>
      <c r="BW23" s="147" t="e">
        <f t="shared" si="257"/>
        <v>#DIV/0!</v>
      </c>
      <c r="BX23" s="47" t="e">
        <f t="shared" si="190"/>
        <v>#DIV/0!</v>
      </c>
      <c r="BY23" s="150" t="e">
        <f t="shared" si="258"/>
        <v>#DIV/0!</v>
      </c>
      <c r="BZ23" s="138" t="s">
        <v>8</v>
      </c>
      <c r="CA23" s="146" t="s">
        <v>8</v>
      </c>
      <c r="CB23" s="149" t="e">
        <f t="shared" si="259"/>
        <v>#DIV/0!</v>
      </c>
      <c r="CC23" s="147" t="e">
        <f t="shared" si="260"/>
        <v>#DIV/0!</v>
      </c>
      <c r="CD23" s="47" t="e">
        <f t="shared" si="192"/>
        <v>#DIV/0!</v>
      </c>
      <c r="CE23" s="150" t="e">
        <f t="shared" si="261"/>
        <v>#DIV/0!</v>
      </c>
      <c r="CF23" s="138" t="s">
        <v>8</v>
      </c>
      <c r="CG23" s="146" t="s">
        <v>8</v>
      </c>
      <c r="CH23" s="149" t="e">
        <f t="shared" si="262"/>
        <v>#DIV/0!</v>
      </c>
      <c r="CI23" s="147" t="e">
        <f t="shared" si="263"/>
        <v>#DIV/0!</v>
      </c>
      <c r="CJ23" s="47" t="e">
        <f t="shared" si="193"/>
        <v>#DIV/0!</v>
      </c>
      <c r="CK23" s="150" t="e">
        <f t="shared" si="264"/>
        <v>#DIV/0!</v>
      </c>
      <c r="CL23" s="138" t="s">
        <v>8</v>
      </c>
      <c r="CM23" s="146" t="s">
        <v>8</v>
      </c>
      <c r="CN23" s="149" t="e">
        <f t="shared" si="265"/>
        <v>#DIV/0!</v>
      </c>
      <c r="CO23" s="147" t="e">
        <f t="shared" si="266"/>
        <v>#DIV/0!</v>
      </c>
      <c r="CP23" s="47" t="e">
        <f t="shared" si="195"/>
        <v>#DIV/0!</v>
      </c>
      <c r="CQ23" s="150" t="e">
        <f t="shared" si="267"/>
        <v>#DIV/0!</v>
      </c>
      <c r="CR23" s="138" t="s">
        <v>8</v>
      </c>
      <c r="CS23" s="146" t="s">
        <v>8</v>
      </c>
      <c r="CT23" s="149" t="e">
        <f t="shared" si="268"/>
        <v>#DIV/0!</v>
      </c>
      <c r="CU23" s="147" t="e">
        <f t="shared" si="269"/>
        <v>#DIV/0!</v>
      </c>
      <c r="CV23" s="47" t="e">
        <f t="shared" si="197"/>
        <v>#DIV/0!</v>
      </c>
      <c r="CW23" s="150" t="e">
        <f t="shared" si="270"/>
        <v>#DIV/0!</v>
      </c>
      <c r="CX23" s="138" t="s">
        <v>8</v>
      </c>
      <c r="CY23" s="146" t="s">
        <v>8</v>
      </c>
      <c r="CZ23" s="149" t="e">
        <f t="shared" si="271"/>
        <v>#DIV/0!</v>
      </c>
      <c r="DA23" s="147" t="e">
        <f t="shared" si="272"/>
        <v>#DIV/0!</v>
      </c>
      <c r="DB23" s="47" t="e">
        <f t="shared" si="199"/>
        <v>#DIV/0!</v>
      </c>
      <c r="DC23" s="150" t="e">
        <f t="shared" si="273"/>
        <v>#DIV/0!</v>
      </c>
      <c r="DD23" s="138" t="s">
        <v>8</v>
      </c>
      <c r="DE23" s="146" t="s">
        <v>8</v>
      </c>
      <c r="DF23" s="149" t="e">
        <f t="shared" si="274"/>
        <v>#DIV/0!</v>
      </c>
      <c r="DG23" s="147" t="e">
        <f t="shared" si="275"/>
        <v>#DIV/0!</v>
      </c>
      <c r="DH23" s="47" t="e">
        <f t="shared" si="201"/>
        <v>#DIV/0!</v>
      </c>
      <c r="DI23" s="150" t="e">
        <f t="shared" si="276"/>
        <v>#DIV/0!</v>
      </c>
      <c r="DJ23" s="138" t="s">
        <v>8</v>
      </c>
      <c r="DK23" s="146" t="s">
        <v>8</v>
      </c>
      <c r="DL23" s="149" t="e">
        <f t="shared" si="277"/>
        <v>#DIV/0!</v>
      </c>
      <c r="DM23" s="147" t="e">
        <f t="shared" si="278"/>
        <v>#DIV/0!</v>
      </c>
      <c r="DN23" s="47" t="e">
        <f t="shared" si="203"/>
        <v>#DIV/0!</v>
      </c>
      <c r="DO23" s="150" t="e">
        <f t="shared" si="279"/>
        <v>#DIV/0!</v>
      </c>
      <c r="DP23" s="138" t="s">
        <v>8</v>
      </c>
      <c r="DQ23" s="146" t="s">
        <v>8</v>
      </c>
      <c r="DR23" s="149" t="e">
        <f t="shared" si="280"/>
        <v>#DIV/0!</v>
      </c>
      <c r="DS23" s="147" t="e">
        <f t="shared" si="281"/>
        <v>#DIV/0!</v>
      </c>
      <c r="DT23" s="47" t="e">
        <f t="shared" si="205"/>
        <v>#DIV/0!</v>
      </c>
      <c r="DU23" s="150" t="e">
        <f t="shared" si="282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3"/>
        <v>#DIV/0!</v>
      </c>
      <c r="DZ23" s="30" t="e">
        <f t="shared" si="207"/>
        <v>#DIV/0!</v>
      </c>
      <c r="EA23" s="148" t="e">
        <f t="shared" si="284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/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29"/>
        <v>#DIV/0!</v>
      </c>
      <c r="U24" s="147" t="e">
        <f t="shared" si="230"/>
        <v>#DIV/0!</v>
      </c>
      <c r="V24" s="47" t="e">
        <f t="shared" si="180"/>
        <v>#DIV/0!</v>
      </c>
      <c r="W24" s="148" t="e">
        <f t="shared" si="231"/>
        <v>#DIV/0!</v>
      </c>
      <c r="X24" s="138" t="s">
        <v>8</v>
      </c>
      <c r="Y24" s="146" t="s">
        <v>8</v>
      </c>
      <c r="Z24" s="149" t="e">
        <f t="shared" si="232"/>
        <v>#DIV/0!</v>
      </c>
      <c r="AA24" s="147" t="e">
        <f t="shared" si="233"/>
        <v>#DIV/0!</v>
      </c>
      <c r="AB24" s="47" t="e">
        <f t="shared" si="181"/>
        <v>#DIV/0!</v>
      </c>
      <c r="AC24" s="148" t="e">
        <f t="shared" si="234"/>
        <v>#DIV/0!</v>
      </c>
      <c r="AD24" s="138" t="s">
        <v>8</v>
      </c>
      <c r="AE24" s="146" t="s">
        <v>8</v>
      </c>
      <c r="AF24" s="149" t="e">
        <f t="shared" si="235"/>
        <v>#DIV/0!</v>
      </c>
      <c r="AG24" s="147" t="e">
        <f t="shared" si="236"/>
        <v>#DIV/0!</v>
      </c>
      <c r="AH24" s="47" t="e">
        <f t="shared" si="182"/>
        <v>#DIV/0!</v>
      </c>
      <c r="AI24" s="148" t="e">
        <f t="shared" si="237"/>
        <v>#DIV/0!</v>
      </c>
      <c r="AJ24" s="138" t="s">
        <v>8</v>
      </c>
      <c r="AK24" s="146" t="s">
        <v>8</v>
      </c>
      <c r="AL24" s="149" t="e">
        <f t="shared" si="238"/>
        <v>#DIV/0!</v>
      </c>
      <c r="AM24" s="147" t="e">
        <f t="shared" si="239"/>
        <v>#DIV/0!</v>
      </c>
      <c r="AN24" s="47" t="e">
        <f t="shared" si="183"/>
        <v>#DIV/0!</v>
      </c>
      <c r="AO24" s="148" t="e">
        <f t="shared" si="240"/>
        <v>#DIV/0!</v>
      </c>
      <c r="AP24" s="138" t="s">
        <v>8</v>
      </c>
      <c r="AQ24" s="146" t="s">
        <v>8</v>
      </c>
      <c r="AR24" s="149" t="e">
        <f t="shared" si="241"/>
        <v>#DIV/0!</v>
      </c>
      <c r="AS24" s="147" t="e">
        <f t="shared" si="242"/>
        <v>#DIV/0!</v>
      </c>
      <c r="AT24" s="47" t="e">
        <f t="shared" si="184"/>
        <v>#DIV/0!</v>
      </c>
      <c r="AU24" s="148" t="e">
        <f t="shared" si="243"/>
        <v>#DIV/0!</v>
      </c>
      <c r="AV24" s="138" t="s">
        <v>8</v>
      </c>
      <c r="AW24" s="146" t="s">
        <v>8</v>
      </c>
      <c r="AX24" s="149" t="e">
        <f t="shared" si="244"/>
        <v>#DIV/0!</v>
      </c>
      <c r="AY24" s="147" t="e">
        <f t="shared" si="245"/>
        <v>#DIV/0!</v>
      </c>
      <c r="AZ24" s="47" t="e">
        <f t="shared" si="185"/>
        <v>#DIV/0!</v>
      </c>
      <c r="BA24" s="148" t="e">
        <f t="shared" si="246"/>
        <v>#DIV/0!</v>
      </c>
      <c r="BB24" s="138" t="s">
        <v>8</v>
      </c>
      <c r="BC24" s="146" t="s">
        <v>8</v>
      </c>
      <c r="BD24" s="149" t="e">
        <f t="shared" si="247"/>
        <v>#DIV/0!</v>
      </c>
      <c r="BE24" s="147" t="e">
        <f t="shared" si="248"/>
        <v>#DIV/0!</v>
      </c>
      <c r="BF24" s="47" t="e">
        <f t="shared" si="186"/>
        <v>#DIV/0!</v>
      </c>
      <c r="BG24" s="148" t="e">
        <f t="shared" si="249"/>
        <v>#DIV/0!</v>
      </c>
      <c r="BH24" s="138" t="s">
        <v>8</v>
      </c>
      <c r="BI24" s="146" t="s">
        <v>8</v>
      </c>
      <c r="BJ24" s="149" t="e">
        <f t="shared" si="250"/>
        <v>#DIV/0!</v>
      </c>
      <c r="BK24" s="147" t="e">
        <f t="shared" si="251"/>
        <v>#DIV/0!</v>
      </c>
      <c r="BL24" s="47" t="e">
        <f t="shared" si="187"/>
        <v>#DIV/0!</v>
      </c>
      <c r="BM24" s="148" t="e">
        <f t="shared" si="252"/>
        <v>#DIV/0!</v>
      </c>
      <c r="BN24" s="138" t="s">
        <v>8</v>
      </c>
      <c r="BO24" s="146" t="s">
        <v>8</v>
      </c>
      <c r="BP24" s="149" t="e">
        <f t="shared" si="253"/>
        <v>#DIV/0!</v>
      </c>
      <c r="BQ24" s="147" t="e">
        <f t="shared" si="254"/>
        <v>#DIV/0!</v>
      </c>
      <c r="BR24" s="47" t="e">
        <f t="shared" si="188"/>
        <v>#DIV/0!</v>
      </c>
      <c r="BS24" s="150" t="e">
        <f t="shared" si="255"/>
        <v>#DIV/0!</v>
      </c>
      <c r="BT24" s="138" t="s">
        <v>8</v>
      </c>
      <c r="BU24" s="146" t="s">
        <v>8</v>
      </c>
      <c r="BV24" s="149" t="e">
        <f t="shared" si="256"/>
        <v>#DIV/0!</v>
      </c>
      <c r="BW24" s="147" t="e">
        <f t="shared" si="257"/>
        <v>#DIV/0!</v>
      </c>
      <c r="BX24" s="47" t="e">
        <f t="shared" si="190"/>
        <v>#DIV/0!</v>
      </c>
      <c r="BY24" s="150" t="e">
        <f t="shared" si="258"/>
        <v>#DIV/0!</v>
      </c>
      <c r="BZ24" s="138" t="s">
        <v>8</v>
      </c>
      <c r="CA24" s="146" t="s">
        <v>8</v>
      </c>
      <c r="CB24" s="149" t="e">
        <f t="shared" si="259"/>
        <v>#DIV/0!</v>
      </c>
      <c r="CC24" s="147" t="e">
        <f t="shared" si="260"/>
        <v>#DIV/0!</v>
      </c>
      <c r="CD24" s="47" t="e">
        <f t="shared" si="192"/>
        <v>#DIV/0!</v>
      </c>
      <c r="CE24" s="150" t="e">
        <f t="shared" si="261"/>
        <v>#DIV/0!</v>
      </c>
      <c r="CF24" s="138" t="s">
        <v>8</v>
      </c>
      <c r="CG24" s="146" t="s">
        <v>8</v>
      </c>
      <c r="CH24" s="149" t="e">
        <f t="shared" si="262"/>
        <v>#DIV/0!</v>
      </c>
      <c r="CI24" s="147" t="e">
        <f t="shared" si="263"/>
        <v>#DIV/0!</v>
      </c>
      <c r="CJ24" s="47" t="e">
        <f t="shared" si="193"/>
        <v>#DIV/0!</v>
      </c>
      <c r="CK24" s="150" t="e">
        <f t="shared" si="264"/>
        <v>#DIV/0!</v>
      </c>
      <c r="CL24" s="138" t="s">
        <v>8</v>
      </c>
      <c r="CM24" s="146" t="s">
        <v>8</v>
      </c>
      <c r="CN24" s="149" t="e">
        <f t="shared" si="265"/>
        <v>#DIV/0!</v>
      </c>
      <c r="CO24" s="147" t="e">
        <f t="shared" si="266"/>
        <v>#DIV/0!</v>
      </c>
      <c r="CP24" s="47" t="e">
        <f t="shared" si="195"/>
        <v>#DIV/0!</v>
      </c>
      <c r="CQ24" s="150" t="e">
        <f t="shared" si="267"/>
        <v>#DIV/0!</v>
      </c>
      <c r="CR24" s="138" t="s">
        <v>8</v>
      </c>
      <c r="CS24" s="146" t="s">
        <v>8</v>
      </c>
      <c r="CT24" s="149" t="e">
        <f t="shared" si="268"/>
        <v>#DIV/0!</v>
      </c>
      <c r="CU24" s="147" t="e">
        <f t="shared" si="269"/>
        <v>#DIV/0!</v>
      </c>
      <c r="CV24" s="47" t="e">
        <f t="shared" si="197"/>
        <v>#DIV/0!</v>
      </c>
      <c r="CW24" s="150" t="e">
        <f t="shared" si="270"/>
        <v>#DIV/0!</v>
      </c>
      <c r="CX24" s="138" t="s">
        <v>8</v>
      </c>
      <c r="CY24" s="146" t="s">
        <v>8</v>
      </c>
      <c r="CZ24" s="149" t="e">
        <f t="shared" si="271"/>
        <v>#DIV/0!</v>
      </c>
      <c r="DA24" s="147" t="e">
        <f t="shared" si="272"/>
        <v>#DIV/0!</v>
      </c>
      <c r="DB24" s="47" t="e">
        <f t="shared" si="199"/>
        <v>#DIV/0!</v>
      </c>
      <c r="DC24" s="150" t="e">
        <f t="shared" si="273"/>
        <v>#DIV/0!</v>
      </c>
      <c r="DD24" s="138" t="s">
        <v>8</v>
      </c>
      <c r="DE24" s="146" t="s">
        <v>8</v>
      </c>
      <c r="DF24" s="149" t="e">
        <f t="shared" si="274"/>
        <v>#DIV/0!</v>
      </c>
      <c r="DG24" s="147" t="e">
        <f t="shared" si="275"/>
        <v>#DIV/0!</v>
      </c>
      <c r="DH24" s="47" t="e">
        <f t="shared" si="201"/>
        <v>#DIV/0!</v>
      </c>
      <c r="DI24" s="150" t="e">
        <f t="shared" si="276"/>
        <v>#DIV/0!</v>
      </c>
      <c r="DJ24" s="138" t="s">
        <v>8</v>
      </c>
      <c r="DK24" s="146" t="s">
        <v>8</v>
      </c>
      <c r="DL24" s="149" t="e">
        <f t="shared" si="277"/>
        <v>#DIV/0!</v>
      </c>
      <c r="DM24" s="147" t="e">
        <f t="shared" si="278"/>
        <v>#DIV/0!</v>
      </c>
      <c r="DN24" s="47" t="e">
        <f t="shared" si="203"/>
        <v>#DIV/0!</v>
      </c>
      <c r="DO24" s="150" t="e">
        <f t="shared" si="279"/>
        <v>#DIV/0!</v>
      </c>
      <c r="DP24" s="138" t="s">
        <v>8</v>
      </c>
      <c r="DQ24" s="146" t="s">
        <v>8</v>
      </c>
      <c r="DR24" s="149" t="e">
        <f t="shared" si="280"/>
        <v>#DIV/0!</v>
      </c>
      <c r="DS24" s="147" t="e">
        <f t="shared" si="281"/>
        <v>#DIV/0!</v>
      </c>
      <c r="DT24" s="47" t="e">
        <f t="shared" si="205"/>
        <v>#DIV/0!</v>
      </c>
      <c r="DU24" s="150" t="e">
        <f t="shared" si="282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3"/>
        <v>#DIV/0!</v>
      </c>
      <c r="DZ24" s="30" t="e">
        <f t="shared" si="207"/>
        <v>#DIV/0!</v>
      </c>
      <c r="EA24" s="148" t="e">
        <f t="shared" si="284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/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29"/>
        <v>#DIV/0!</v>
      </c>
      <c r="U25" s="147" t="e">
        <f t="shared" si="230"/>
        <v>#DIV/0!</v>
      </c>
      <c r="V25" s="47" t="e">
        <f t="shared" si="180"/>
        <v>#DIV/0!</v>
      </c>
      <c r="W25" s="148" t="e">
        <f t="shared" si="231"/>
        <v>#DIV/0!</v>
      </c>
      <c r="X25" s="138" t="s">
        <v>8</v>
      </c>
      <c r="Y25" s="146" t="s">
        <v>8</v>
      </c>
      <c r="Z25" s="149" t="e">
        <f t="shared" si="232"/>
        <v>#DIV/0!</v>
      </c>
      <c r="AA25" s="147" t="e">
        <f t="shared" si="233"/>
        <v>#DIV/0!</v>
      </c>
      <c r="AB25" s="47" t="e">
        <f t="shared" si="181"/>
        <v>#DIV/0!</v>
      </c>
      <c r="AC25" s="148" t="e">
        <f t="shared" si="234"/>
        <v>#DIV/0!</v>
      </c>
      <c r="AD25" s="138" t="s">
        <v>8</v>
      </c>
      <c r="AE25" s="146" t="s">
        <v>8</v>
      </c>
      <c r="AF25" s="149" t="e">
        <f t="shared" si="235"/>
        <v>#DIV/0!</v>
      </c>
      <c r="AG25" s="147" t="e">
        <f t="shared" si="236"/>
        <v>#DIV/0!</v>
      </c>
      <c r="AH25" s="47" t="e">
        <f t="shared" si="182"/>
        <v>#DIV/0!</v>
      </c>
      <c r="AI25" s="148" t="e">
        <f t="shared" si="237"/>
        <v>#DIV/0!</v>
      </c>
      <c r="AJ25" s="138" t="s">
        <v>8</v>
      </c>
      <c r="AK25" s="146" t="s">
        <v>8</v>
      </c>
      <c r="AL25" s="149" t="e">
        <f t="shared" si="238"/>
        <v>#DIV/0!</v>
      </c>
      <c r="AM25" s="147" t="e">
        <f t="shared" si="239"/>
        <v>#DIV/0!</v>
      </c>
      <c r="AN25" s="47" t="e">
        <f t="shared" si="183"/>
        <v>#DIV/0!</v>
      </c>
      <c r="AO25" s="148" t="e">
        <f t="shared" si="240"/>
        <v>#DIV/0!</v>
      </c>
      <c r="AP25" s="138" t="s">
        <v>8</v>
      </c>
      <c r="AQ25" s="146" t="s">
        <v>8</v>
      </c>
      <c r="AR25" s="149" t="e">
        <f t="shared" si="241"/>
        <v>#DIV/0!</v>
      </c>
      <c r="AS25" s="147" t="e">
        <f t="shared" si="242"/>
        <v>#DIV/0!</v>
      </c>
      <c r="AT25" s="47" t="e">
        <f t="shared" si="184"/>
        <v>#DIV/0!</v>
      </c>
      <c r="AU25" s="148" t="e">
        <f t="shared" si="243"/>
        <v>#DIV/0!</v>
      </c>
      <c r="AV25" s="138" t="s">
        <v>8</v>
      </c>
      <c r="AW25" s="146" t="s">
        <v>8</v>
      </c>
      <c r="AX25" s="149" t="e">
        <f t="shared" si="244"/>
        <v>#DIV/0!</v>
      </c>
      <c r="AY25" s="147" t="e">
        <f t="shared" si="245"/>
        <v>#DIV/0!</v>
      </c>
      <c r="AZ25" s="47" t="e">
        <f t="shared" si="185"/>
        <v>#DIV/0!</v>
      </c>
      <c r="BA25" s="148" t="e">
        <f t="shared" si="246"/>
        <v>#DIV/0!</v>
      </c>
      <c r="BB25" s="138" t="s">
        <v>8</v>
      </c>
      <c r="BC25" s="146" t="s">
        <v>8</v>
      </c>
      <c r="BD25" s="149" t="e">
        <f t="shared" si="247"/>
        <v>#DIV/0!</v>
      </c>
      <c r="BE25" s="147" t="e">
        <f t="shared" si="248"/>
        <v>#DIV/0!</v>
      </c>
      <c r="BF25" s="47" t="e">
        <f t="shared" si="186"/>
        <v>#DIV/0!</v>
      </c>
      <c r="BG25" s="148" t="e">
        <f t="shared" si="249"/>
        <v>#DIV/0!</v>
      </c>
      <c r="BH25" s="138" t="s">
        <v>8</v>
      </c>
      <c r="BI25" s="146" t="s">
        <v>8</v>
      </c>
      <c r="BJ25" s="149" t="e">
        <f t="shared" si="250"/>
        <v>#DIV/0!</v>
      </c>
      <c r="BK25" s="147" t="e">
        <f t="shared" si="251"/>
        <v>#DIV/0!</v>
      </c>
      <c r="BL25" s="47" t="e">
        <f t="shared" si="187"/>
        <v>#DIV/0!</v>
      </c>
      <c r="BM25" s="148" t="e">
        <f t="shared" si="252"/>
        <v>#DIV/0!</v>
      </c>
      <c r="BN25" s="138" t="s">
        <v>8</v>
      </c>
      <c r="BO25" s="146" t="s">
        <v>8</v>
      </c>
      <c r="BP25" s="149" t="e">
        <f t="shared" si="253"/>
        <v>#DIV/0!</v>
      </c>
      <c r="BQ25" s="147" t="e">
        <f t="shared" si="254"/>
        <v>#DIV/0!</v>
      </c>
      <c r="BR25" s="47" t="e">
        <f t="shared" si="188"/>
        <v>#DIV/0!</v>
      </c>
      <c r="BS25" s="150" t="e">
        <f t="shared" si="255"/>
        <v>#DIV/0!</v>
      </c>
      <c r="BT25" s="138" t="s">
        <v>8</v>
      </c>
      <c r="BU25" s="146" t="s">
        <v>8</v>
      </c>
      <c r="BV25" s="149" t="e">
        <f t="shared" si="256"/>
        <v>#DIV/0!</v>
      </c>
      <c r="BW25" s="147" t="e">
        <f t="shared" si="257"/>
        <v>#DIV/0!</v>
      </c>
      <c r="BX25" s="47" t="e">
        <f t="shared" si="190"/>
        <v>#DIV/0!</v>
      </c>
      <c r="BY25" s="150" t="e">
        <f t="shared" si="258"/>
        <v>#DIV/0!</v>
      </c>
      <c r="BZ25" s="138" t="s">
        <v>8</v>
      </c>
      <c r="CA25" s="146" t="s">
        <v>8</v>
      </c>
      <c r="CB25" s="149" t="e">
        <f t="shared" si="259"/>
        <v>#DIV/0!</v>
      </c>
      <c r="CC25" s="147" t="e">
        <f t="shared" si="260"/>
        <v>#DIV/0!</v>
      </c>
      <c r="CD25" s="47" t="e">
        <f t="shared" si="192"/>
        <v>#DIV/0!</v>
      </c>
      <c r="CE25" s="150" t="e">
        <f t="shared" si="261"/>
        <v>#DIV/0!</v>
      </c>
      <c r="CF25" s="138" t="s">
        <v>8</v>
      </c>
      <c r="CG25" s="146" t="s">
        <v>8</v>
      </c>
      <c r="CH25" s="149" t="e">
        <f t="shared" si="262"/>
        <v>#DIV/0!</v>
      </c>
      <c r="CI25" s="147" t="e">
        <f t="shared" si="263"/>
        <v>#DIV/0!</v>
      </c>
      <c r="CJ25" s="47" t="e">
        <f t="shared" si="193"/>
        <v>#DIV/0!</v>
      </c>
      <c r="CK25" s="150" t="e">
        <f t="shared" si="264"/>
        <v>#DIV/0!</v>
      </c>
      <c r="CL25" s="138" t="s">
        <v>8</v>
      </c>
      <c r="CM25" s="146" t="s">
        <v>8</v>
      </c>
      <c r="CN25" s="149" t="e">
        <f t="shared" si="265"/>
        <v>#DIV/0!</v>
      </c>
      <c r="CO25" s="147" t="e">
        <f t="shared" si="266"/>
        <v>#DIV/0!</v>
      </c>
      <c r="CP25" s="47" t="e">
        <f t="shared" si="195"/>
        <v>#DIV/0!</v>
      </c>
      <c r="CQ25" s="150" t="e">
        <f t="shared" si="267"/>
        <v>#DIV/0!</v>
      </c>
      <c r="CR25" s="138" t="s">
        <v>8</v>
      </c>
      <c r="CS25" s="146" t="s">
        <v>8</v>
      </c>
      <c r="CT25" s="149" t="e">
        <f t="shared" si="268"/>
        <v>#DIV/0!</v>
      </c>
      <c r="CU25" s="147" t="e">
        <f t="shared" si="269"/>
        <v>#DIV/0!</v>
      </c>
      <c r="CV25" s="47" t="e">
        <f t="shared" si="197"/>
        <v>#DIV/0!</v>
      </c>
      <c r="CW25" s="150" t="e">
        <f t="shared" si="270"/>
        <v>#DIV/0!</v>
      </c>
      <c r="CX25" s="138" t="s">
        <v>8</v>
      </c>
      <c r="CY25" s="146" t="s">
        <v>8</v>
      </c>
      <c r="CZ25" s="149" t="e">
        <f t="shared" si="271"/>
        <v>#DIV/0!</v>
      </c>
      <c r="DA25" s="147" t="e">
        <f t="shared" si="272"/>
        <v>#DIV/0!</v>
      </c>
      <c r="DB25" s="47" t="e">
        <f t="shared" si="199"/>
        <v>#DIV/0!</v>
      </c>
      <c r="DC25" s="150" t="e">
        <f t="shared" si="273"/>
        <v>#DIV/0!</v>
      </c>
      <c r="DD25" s="138" t="s">
        <v>8</v>
      </c>
      <c r="DE25" s="146" t="s">
        <v>8</v>
      </c>
      <c r="DF25" s="149" t="e">
        <f t="shared" si="274"/>
        <v>#DIV/0!</v>
      </c>
      <c r="DG25" s="147" t="e">
        <f t="shared" si="275"/>
        <v>#DIV/0!</v>
      </c>
      <c r="DH25" s="47" t="e">
        <f t="shared" si="201"/>
        <v>#DIV/0!</v>
      </c>
      <c r="DI25" s="150" t="e">
        <f t="shared" si="276"/>
        <v>#DIV/0!</v>
      </c>
      <c r="DJ25" s="138" t="s">
        <v>8</v>
      </c>
      <c r="DK25" s="146" t="s">
        <v>8</v>
      </c>
      <c r="DL25" s="149" t="e">
        <f t="shared" si="277"/>
        <v>#DIV/0!</v>
      </c>
      <c r="DM25" s="147" t="e">
        <f t="shared" si="278"/>
        <v>#DIV/0!</v>
      </c>
      <c r="DN25" s="47" t="e">
        <f t="shared" si="203"/>
        <v>#DIV/0!</v>
      </c>
      <c r="DO25" s="150" t="e">
        <f t="shared" si="279"/>
        <v>#DIV/0!</v>
      </c>
      <c r="DP25" s="138" t="s">
        <v>8</v>
      </c>
      <c r="DQ25" s="146" t="s">
        <v>8</v>
      </c>
      <c r="DR25" s="149" t="e">
        <f t="shared" si="280"/>
        <v>#DIV/0!</v>
      </c>
      <c r="DS25" s="147" t="e">
        <f t="shared" si="281"/>
        <v>#DIV/0!</v>
      </c>
      <c r="DT25" s="47" t="e">
        <f t="shared" si="205"/>
        <v>#DIV/0!</v>
      </c>
      <c r="DU25" s="150" t="e">
        <f t="shared" si="282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3"/>
        <v>#DIV/0!</v>
      </c>
      <c r="DZ25" s="30" t="e">
        <f t="shared" si="207"/>
        <v>#DIV/0!</v>
      </c>
      <c r="EA25" s="148" t="e">
        <f t="shared" si="284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/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29"/>
        <v>#DIV/0!</v>
      </c>
      <c r="U26" s="147" t="e">
        <f t="shared" si="230"/>
        <v>#DIV/0!</v>
      </c>
      <c r="V26" s="47" t="e">
        <f t="shared" si="180"/>
        <v>#DIV/0!</v>
      </c>
      <c r="W26" s="148" t="e">
        <f t="shared" si="231"/>
        <v>#DIV/0!</v>
      </c>
      <c r="X26" s="138" t="s">
        <v>8</v>
      </c>
      <c r="Y26" s="146" t="s">
        <v>8</v>
      </c>
      <c r="Z26" s="149" t="e">
        <f t="shared" si="232"/>
        <v>#DIV/0!</v>
      </c>
      <c r="AA26" s="147" t="e">
        <f t="shared" si="233"/>
        <v>#DIV/0!</v>
      </c>
      <c r="AB26" s="47" t="e">
        <f t="shared" si="181"/>
        <v>#DIV/0!</v>
      </c>
      <c r="AC26" s="148" t="e">
        <f t="shared" si="234"/>
        <v>#DIV/0!</v>
      </c>
      <c r="AD26" s="138" t="s">
        <v>8</v>
      </c>
      <c r="AE26" s="146" t="s">
        <v>8</v>
      </c>
      <c r="AF26" s="149" t="e">
        <f t="shared" si="235"/>
        <v>#DIV/0!</v>
      </c>
      <c r="AG26" s="147" t="e">
        <f t="shared" si="236"/>
        <v>#DIV/0!</v>
      </c>
      <c r="AH26" s="47" t="e">
        <f t="shared" si="182"/>
        <v>#DIV/0!</v>
      </c>
      <c r="AI26" s="148" t="e">
        <f t="shared" si="237"/>
        <v>#DIV/0!</v>
      </c>
      <c r="AJ26" s="138" t="s">
        <v>8</v>
      </c>
      <c r="AK26" s="146" t="s">
        <v>8</v>
      </c>
      <c r="AL26" s="149" t="e">
        <f t="shared" si="238"/>
        <v>#DIV/0!</v>
      </c>
      <c r="AM26" s="147" t="e">
        <f t="shared" si="239"/>
        <v>#DIV/0!</v>
      </c>
      <c r="AN26" s="47" t="e">
        <f t="shared" si="183"/>
        <v>#DIV/0!</v>
      </c>
      <c r="AO26" s="148" t="e">
        <f t="shared" si="240"/>
        <v>#DIV/0!</v>
      </c>
      <c r="AP26" s="138" t="s">
        <v>8</v>
      </c>
      <c r="AQ26" s="146" t="s">
        <v>8</v>
      </c>
      <c r="AR26" s="149" t="e">
        <f t="shared" si="241"/>
        <v>#DIV/0!</v>
      </c>
      <c r="AS26" s="147" t="e">
        <f t="shared" si="242"/>
        <v>#DIV/0!</v>
      </c>
      <c r="AT26" s="47" t="e">
        <f t="shared" si="184"/>
        <v>#DIV/0!</v>
      </c>
      <c r="AU26" s="148" t="e">
        <f t="shared" si="243"/>
        <v>#DIV/0!</v>
      </c>
      <c r="AV26" s="138" t="s">
        <v>8</v>
      </c>
      <c r="AW26" s="146" t="s">
        <v>8</v>
      </c>
      <c r="AX26" s="149" t="e">
        <f t="shared" si="244"/>
        <v>#DIV/0!</v>
      </c>
      <c r="AY26" s="147" t="e">
        <f t="shared" si="245"/>
        <v>#DIV/0!</v>
      </c>
      <c r="AZ26" s="47" t="e">
        <f t="shared" si="185"/>
        <v>#DIV/0!</v>
      </c>
      <c r="BA26" s="148" t="e">
        <f t="shared" si="246"/>
        <v>#DIV/0!</v>
      </c>
      <c r="BB26" s="138" t="s">
        <v>8</v>
      </c>
      <c r="BC26" s="146" t="s">
        <v>8</v>
      </c>
      <c r="BD26" s="149" t="e">
        <f t="shared" si="247"/>
        <v>#DIV/0!</v>
      </c>
      <c r="BE26" s="147" t="e">
        <f t="shared" si="248"/>
        <v>#DIV/0!</v>
      </c>
      <c r="BF26" s="47" t="e">
        <f t="shared" si="186"/>
        <v>#DIV/0!</v>
      </c>
      <c r="BG26" s="148" t="e">
        <f t="shared" si="249"/>
        <v>#DIV/0!</v>
      </c>
      <c r="BH26" s="138" t="s">
        <v>8</v>
      </c>
      <c r="BI26" s="146" t="s">
        <v>8</v>
      </c>
      <c r="BJ26" s="149" t="e">
        <f t="shared" si="250"/>
        <v>#DIV/0!</v>
      </c>
      <c r="BK26" s="147" t="e">
        <f t="shared" si="251"/>
        <v>#DIV/0!</v>
      </c>
      <c r="BL26" s="47" t="e">
        <f t="shared" si="187"/>
        <v>#DIV/0!</v>
      </c>
      <c r="BM26" s="148" t="e">
        <f t="shared" si="252"/>
        <v>#DIV/0!</v>
      </c>
      <c r="BN26" s="138" t="s">
        <v>8</v>
      </c>
      <c r="BO26" s="146" t="s">
        <v>8</v>
      </c>
      <c r="BP26" s="149" t="e">
        <f t="shared" si="253"/>
        <v>#DIV/0!</v>
      </c>
      <c r="BQ26" s="147" t="e">
        <f t="shared" si="254"/>
        <v>#DIV/0!</v>
      </c>
      <c r="BR26" s="47" t="e">
        <f t="shared" si="188"/>
        <v>#DIV/0!</v>
      </c>
      <c r="BS26" s="150" t="e">
        <f t="shared" si="255"/>
        <v>#DIV/0!</v>
      </c>
      <c r="BT26" s="138" t="s">
        <v>8</v>
      </c>
      <c r="BU26" s="146" t="s">
        <v>8</v>
      </c>
      <c r="BV26" s="149" t="e">
        <f t="shared" si="256"/>
        <v>#DIV/0!</v>
      </c>
      <c r="BW26" s="147" t="e">
        <f t="shared" si="257"/>
        <v>#DIV/0!</v>
      </c>
      <c r="BX26" s="47" t="e">
        <f t="shared" si="190"/>
        <v>#DIV/0!</v>
      </c>
      <c r="BY26" s="150" t="e">
        <f t="shared" si="258"/>
        <v>#DIV/0!</v>
      </c>
      <c r="BZ26" s="138" t="s">
        <v>8</v>
      </c>
      <c r="CA26" s="146" t="s">
        <v>8</v>
      </c>
      <c r="CB26" s="149" t="e">
        <f t="shared" si="259"/>
        <v>#DIV/0!</v>
      </c>
      <c r="CC26" s="147" t="e">
        <f t="shared" si="260"/>
        <v>#DIV/0!</v>
      </c>
      <c r="CD26" s="47" t="e">
        <f t="shared" si="192"/>
        <v>#DIV/0!</v>
      </c>
      <c r="CE26" s="150" t="e">
        <f t="shared" si="261"/>
        <v>#DIV/0!</v>
      </c>
      <c r="CF26" s="138" t="s">
        <v>8</v>
      </c>
      <c r="CG26" s="146" t="s">
        <v>8</v>
      </c>
      <c r="CH26" s="149" t="e">
        <f t="shared" si="262"/>
        <v>#DIV/0!</v>
      </c>
      <c r="CI26" s="147" t="e">
        <f t="shared" si="263"/>
        <v>#DIV/0!</v>
      </c>
      <c r="CJ26" s="47" t="e">
        <f t="shared" si="193"/>
        <v>#DIV/0!</v>
      </c>
      <c r="CK26" s="150" t="e">
        <f t="shared" si="264"/>
        <v>#DIV/0!</v>
      </c>
      <c r="CL26" s="138" t="s">
        <v>8</v>
      </c>
      <c r="CM26" s="146" t="s">
        <v>8</v>
      </c>
      <c r="CN26" s="149" t="e">
        <f t="shared" si="265"/>
        <v>#DIV/0!</v>
      </c>
      <c r="CO26" s="147" t="e">
        <f t="shared" si="266"/>
        <v>#DIV/0!</v>
      </c>
      <c r="CP26" s="47" t="e">
        <f t="shared" si="195"/>
        <v>#DIV/0!</v>
      </c>
      <c r="CQ26" s="150" t="e">
        <f t="shared" si="267"/>
        <v>#DIV/0!</v>
      </c>
      <c r="CR26" s="138" t="s">
        <v>8</v>
      </c>
      <c r="CS26" s="146" t="s">
        <v>8</v>
      </c>
      <c r="CT26" s="149" t="e">
        <f t="shared" si="268"/>
        <v>#DIV/0!</v>
      </c>
      <c r="CU26" s="147" t="e">
        <f t="shared" si="269"/>
        <v>#DIV/0!</v>
      </c>
      <c r="CV26" s="47" t="e">
        <f t="shared" si="197"/>
        <v>#DIV/0!</v>
      </c>
      <c r="CW26" s="150" t="e">
        <f t="shared" si="270"/>
        <v>#DIV/0!</v>
      </c>
      <c r="CX26" s="138" t="s">
        <v>8</v>
      </c>
      <c r="CY26" s="146" t="s">
        <v>8</v>
      </c>
      <c r="CZ26" s="149" t="e">
        <f t="shared" si="271"/>
        <v>#DIV/0!</v>
      </c>
      <c r="DA26" s="147" t="e">
        <f t="shared" si="272"/>
        <v>#DIV/0!</v>
      </c>
      <c r="DB26" s="47" t="e">
        <f t="shared" si="199"/>
        <v>#DIV/0!</v>
      </c>
      <c r="DC26" s="150" t="e">
        <f t="shared" si="273"/>
        <v>#DIV/0!</v>
      </c>
      <c r="DD26" s="138" t="s">
        <v>8</v>
      </c>
      <c r="DE26" s="146" t="s">
        <v>8</v>
      </c>
      <c r="DF26" s="149" t="e">
        <f t="shared" si="274"/>
        <v>#DIV/0!</v>
      </c>
      <c r="DG26" s="147" t="e">
        <f t="shared" si="275"/>
        <v>#DIV/0!</v>
      </c>
      <c r="DH26" s="47" t="e">
        <f t="shared" si="201"/>
        <v>#DIV/0!</v>
      </c>
      <c r="DI26" s="150" t="e">
        <f t="shared" si="276"/>
        <v>#DIV/0!</v>
      </c>
      <c r="DJ26" s="138" t="s">
        <v>8</v>
      </c>
      <c r="DK26" s="146" t="s">
        <v>8</v>
      </c>
      <c r="DL26" s="149" t="e">
        <f t="shared" si="277"/>
        <v>#DIV/0!</v>
      </c>
      <c r="DM26" s="147" t="e">
        <f t="shared" si="278"/>
        <v>#DIV/0!</v>
      </c>
      <c r="DN26" s="47" t="e">
        <f t="shared" si="203"/>
        <v>#DIV/0!</v>
      </c>
      <c r="DO26" s="150" t="e">
        <f t="shared" si="279"/>
        <v>#DIV/0!</v>
      </c>
      <c r="DP26" s="138" t="s">
        <v>8</v>
      </c>
      <c r="DQ26" s="146" t="s">
        <v>8</v>
      </c>
      <c r="DR26" s="149" t="e">
        <f t="shared" si="280"/>
        <v>#DIV/0!</v>
      </c>
      <c r="DS26" s="147" t="e">
        <f t="shared" si="281"/>
        <v>#DIV/0!</v>
      </c>
      <c r="DT26" s="47" t="e">
        <f t="shared" si="205"/>
        <v>#DIV/0!</v>
      </c>
      <c r="DU26" s="150" t="e">
        <f t="shared" si="282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3"/>
        <v>#DIV/0!</v>
      </c>
      <c r="DZ26" s="30" t="e">
        <f t="shared" si="207"/>
        <v>#DIV/0!</v>
      </c>
      <c r="EA26" s="148" t="e">
        <f t="shared" si="284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/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29"/>
        <v>#DIV/0!</v>
      </c>
      <c r="U27" s="147" t="e">
        <f t="shared" si="230"/>
        <v>#DIV/0!</v>
      </c>
      <c r="V27" s="47" t="e">
        <f t="shared" si="180"/>
        <v>#DIV/0!</v>
      </c>
      <c r="W27" s="148" t="e">
        <f t="shared" si="231"/>
        <v>#DIV/0!</v>
      </c>
      <c r="X27" s="138" t="s">
        <v>8</v>
      </c>
      <c r="Y27" s="146" t="s">
        <v>8</v>
      </c>
      <c r="Z27" s="149" t="e">
        <f t="shared" si="232"/>
        <v>#DIV/0!</v>
      </c>
      <c r="AA27" s="147" t="e">
        <f t="shared" si="233"/>
        <v>#DIV/0!</v>
      </c>
      <c r="AB27" s="47" t="e">
        <f t="shared" si="181"/>
        <v>#DIV/0!</v>
      </c>
      <c r="AC27" s="148" t="e">
        <f t="shared" si="234"/>
        <v>#DIV/0!</v>
      </c>
      <c r="AD27" s="138" t="s">
        <v>8</v>
      </c>
      <c r="AE27" s="146" t="s">
        <v>8</v>
      </c>
      <c r="AF27" s="149" t="e">
        <f t="shared" si="235"/>
        <v>#DIV/0!</v>
      </c>
      <c r="AG27" s="147" t="e">
        <f t="shared" si="236"/>
        <v>#DIV/0!</v>
      </c>
      <c r="AH27" s="47" t="e">
        <f t="shared" si="182"/>
        <v>#DIV/0!</v>
      </c>
      <c r="AI27" s="148" t="e">
        <f t="shared" si="237"/>
        <v>#DIV/0!</v>
      </c>
      <c r="AJ27" s="138" t="s">
        <v>8</v>
      </c>
      <c r="AK27" s="146" t="s">
        <v>8</v>
      </c>
      <c r="AL27" s="149" t="e">
        <f t="shared" si="238"/>
        <v>#DIV/0!</v>
      </c>
      <c r="AM27" s="147" t="e">
        <f t="shared" si="239"/>
        <v>#DIV/0!</v>
      </c>
      <c r="AN27" s="47" t="e">
        <f t="shared" si="183"/>
        <v>#DIV/0!</v>
      </c>
      <c r="AO27" s="148" t="e">
        <f t="shared" si="240"/>
        <v>#DIV/0!</v>
      </c>
      <c r="AP27" s="138" t="s">
        <v>8</v>
      </c>
      <c r="AQ27" s="146" t="s">
        <v>8</v>
      </c>
      <c r="AR27" s="149" t="e">
        <f t="shared" si="241"/>
        <v>#DIV/0!</v>
      </c>
      <c r="AS27" s="147" t="e">
        <f t="shared" si="242"/>
        <v>#DIV/0!</v>
      </c>
      <c r="AT27" s="47" t="e">
        <f t="shared" si="184"/>
        <v>#DIV/0!</v>
      </c>
      <c r="AU27" s="148" t="e">
        <f t="shared" si="243"/>
        <v>#DIV/0!</v>
      </c>
      <c r="AV27" s="138" t="s">
        <v>8</v>
      </c>
      <c r="AW27" s="146" t="s">
        <v>8</v>
      </c>
      <c r="AX27" s="149" t="e">
        <f t="shared" si="244"/>
        <v>#DIV/0!</v>
      </c>
      <c r="AY27" s="147" t="e">
        <f t="shared" si="245"/>
        <v>#DIV/0!</v>
      </c>
      <c r="AZ27" s="47" t="e">
        <f t="shared" si="185"/>
        <v>#DIV/0!</v>
      </c>
      <c r="BA27" s="148" t="e">
        <f t="shared" si="246"/>
        <v>#DIV/0!</v>
      </c>
      <c r="BB27" s="138" t="s">
        <v>8</v>
      </c>
      <c r="BC27" s="146" t="s">
        <v>8</v>
      </c>
      <c r="BD27" s="149" t="e">
        <f t="shared" si="247"/>
        <v>#DIV/0!</v>
      </c>
      <c r="BE27" s="147" t="e">
        <f t="shared" si="248"/>
        <v>#DIV/0!</v>
      </c>
      <c r="BF27" s="47" t="e">
        <f t="shared" si="186"/>
        <v>#DIV/0!</v>
      </c>
      <c r="BG27" s="148" t="e">
        <f t="shared" si="249"/>
        <v>#DIV/0!</v>
      </c>
      <c r="BH27" s="138" t="s">
        <v>8</v>
      </c>
      <c r="BI27" s="146" t="s">
        <v>8</v>
      </c>
      <c r="BJ27" s="149" t="e">
        <f t="shared" si="250"/>
        <v>#DIV/0!</v>
      </c>
      <c r="BK27" s="147" t="e">
        <f t="shared" si="251"/>
        <v>#DIV/0!</v>
      </c>
      <c r="BL27" s="47" t="e">
        <f t="shared" si="187"/>
        <v>#DIV/0!</v>
      </c>
      <c r="BM27" s="148" t="e">
        <f t="shared" si="252"/>
        <v>#DIV/0!</v>
      </c>
      <c r="BN27" s="138" t="s">
        <v>8</v>
      </c>
      <c r="BO27" s="146" t="s">
        <v>8</v>
      </c>
      <c r="BP27" s="149" t="e">
        <f t="shared" si="253"/>
        <v>#DIV/0!</v>
      </c>
      <c r="BQ27" s="147" t="e">
        <f t="shared" si="254"/>
        <v>#DIV/0!</v>
      </c>
      <c r="BR27" s="47" t="e">
        <f t="shared" si="188"/>
        <v>#DIV/0!</v>
      </c>
      <c r="BS27" s="150" t="e">
        <f t="shared" si="255"/>
        <v>#DIV/0!</v>
      </c>
      <c r="BT27" s="138" t="s">
        <v>8</v>
      </c>
      <c r="BU27" s="146" t="s">
        <v>8</v>
      </c>
      <c r="BV27" s="149" t="e">
        <f t="shared" si="256"/>
        <v>#DIV/0!</v>
      </c>
      <c r="BW27" s="147" t="e">
        <f t="shared" si="257"/>
        <v>#DIV/0!</v>
      </c>
      <c r="BX27" s="47" t="e">
        <f t="shared" si="190"/>
        <v>#DIV/0!</v>
      </c>
      <c r="BY27" s="150" t="e">
        <f t="shared" si="258"/>
        <v>#DIV/0!</v>
      </c>
      <c r="BZ27" s="138" t="s">
        <v>8</v>
      </c>
      <c r="CA27" s="146" t="s">
        <v>8</v>
      </c>
      <c r="CB27" s="149" t="e">
        <f t="shared" si="259"/>
        <v>#DIV/0!</v>
      </c>
      <c r="CC27" s="147" t="e">
        <f t="shared" si="260"/>
        <v>#DIV/0!</v>
      </c>
      <c r="CD27" s="47" t="e">
        <f t="shared" si="192"/>
        <v>#DIV/0!</v>
      </c>
      <c r="CE27" s="150" t="e">
        <f t="shared" si="261"/>
        <v>#DIV/0!</v>
      </c>
      <c r="CF27" s="138" t="s">
        <v>8</v>
      </c>
      <c r="CG27" s="146" t="s">
        <v>8</v>
      </c>
      <c r="CH27" s="149" t="e">
        <f t="shared" si="262"/>
        <v>#DIV/0!</v>
      </c>
      <c r="CI27" s="147" t="e">
        <f t="shared" si="263"/>
        <v>#DIV/0!</v>
      </c>
      <c r="CJ27" s="47" t="e">
        <f t="shared" si="193"/>
        <v>#DIV/0!</v>
      </c>
      <c r="CK27" s="150" t="e">
        <f t="shared" si="264"/>
        <v>#DIV/0!</v>
      </c>
      <c r="CL27" s="138" t="s">
        <v>8</v>
      </c>
      <c r="CM27" s="146" t="s">
        <v>8</v>
      </c>
      <c r="CN27" s="149" t="e">
        <f t="shared" si="265"/>
        <v>#DIV/0!</v>
      </c>
      <c r="CO27" s="147" t="e">
        <f t="shared" si="266"/>
        <v>#DIV/0!</v>
      </c>
      <c r="CP27" s="47" t="e">
        <f t="shared" si="195"/>
        <v>#DIV/0!</v>
      </c>
      <c r="CQ27" s="150" t="e">
        <f t="shared" si="267"/>
        <v>#DIV/0!</v>
      </c>
      <c r="CR27" s="138" t="s">
        <v>8</v>
      </c>
      <c r="CS27" s="146" t="s">
        <v>8</v>
      </c>
      <c r="CT27" s="149" t="e">
        <f t="shared" si="268"/>
        <v>#DIV/0!</v>
      </c>
      <c r="CU27" s="147" t="e">
        <f t="shared" si="269"/>
        <v>#DIV/0!</v>
      </c>
      <c r="CV27" s="47" t="e">
        <f t="shared" si="197"/>
        <v>#DIV/0!</v>
      </c>
      <c r="CW27" s="150" t="e">
        <f t="shared" si="270"/>
        <v>#DIV/0!</v>
      </c>
      <c r="CX27" s="138" t="s">
        <v>8</v>
      </c>
      <c r="CY27" s="146" t="s">
        <v>8</v>
      </c>
      <c r="CZ27" s="149" t="e">
        <f t="shared" si="271"/>
        <v>#DIV/0!</v>
      </c>
      <c r="DA27" s="147" t="e">
        <f t="shared" si="272"/>
        <v>#DIV/0!</v>
      </c>
      <c r="DB27" s="47" t="e">
        <f t="shared" si="199"/>
        <v>#DIV/0!</v>
      </c>
      <c r="DC27" s="150" t="e">
        <f t="shared" si="273"/>
        <v>#DIV/0!</v>
      </c>
      <c r="DD27" s="138" t="s">
        <v>8</v>
      </c>
      <c r="DE27" s="146" t="s">
        <v>8</v>
      </c>
      <c r="DF27" s="149" t="e">
        <f t="shared" si="274"/>
        <v>#DIV/0!</v>
      </c>
      <c r="DG27" s="147" t="e">
        <f t="shared" si="275"/>
        <v>#DIV/0!</v>
      </c>
      <c r="DH27" s="47" t="e">
        <f t="shared" si="201"/>
        <v>#DIV/0!</v>
      </c>
      <c r="DI27" s="150" t="e">
        <f t="shared" si="276"/>
        <v>#DIV/0!</v>
      </c>
      <c r="DJ27" s="138" t="s">
        <v>8</v>
      </c>
      <c r="DK27" s="146" t="s">
        <v>8</v>
      </c>
      <c r="DL27" s="149" t="e">
        <f t="shared" si="277"/>
        <v>#DIV/0!</v>
      </c>
      <c r="DM27" s="147" t="e">
        <f t="shared" si="278"/>
        <v>#DIV/0!</v>
      </c>
      <c r="DN27" s="47" t="e">
        <f t="shared" si="203"/>
        <v>#DIV/0!</v>
      </c>
      <c r="DO27" s="150" t="e">
        <f t="shared" si="279"/>
        <v>#DIV/0!</v>
      </c>
      <c r="DP27" s="138" t="s">
        <v>8</v>
      </c>
      <c r="DQ27" s="146" t="s">
        <v>8</v>
      </c>
      <c r="DR27" s="149" t="e">
        <f t="shared" si="280"/>
        <v>#DIV/0!</v>
      </c>
      <c r="DS27" s="147" t="e">
        <f t="shared" si="281"/>
        <v>#DIV/0!</v>
      </c>
      <c r="DT27" s="47" t="e">
        <f t="shared" si="205"/>
        <v>#DIV/0!</v>
      </c>
      <c r="DU27" s="150" t="e">
        <f t="shared" si="282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3"/>
        <v>#DIV/0!</v>
      </c>
      <c r="DZ27" s="30" t="e">
        <f t="shared" si="207"/>
        <v>#DIV/0!</v>
      </c>
      <c r="EA27" s="148" t="e">
        <f t="shared" si="284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/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29"/>
        <v>#DIV/0!</v>
      </c>
      <c r="U28" s="147" t="e">
        <f t="shared" si="230"/>
        <v>#DIV/0!</v>
      </c>
      <c r="V28" s="47" t="e">
        <f t="shared" si="180"/>
        <v>#DIV/0!</v>
      </c>
      <c r="W28" s="148" t="e">
        <f t="shared" si="231"/>
        <v>#DIV/0!</v>
      </c>
      <c r="X28" s="138" t="s">
        <v>8</v>
      </c>
      <c r="Y28" s="146" t="s">
        <v>8</v>
      </c>
      <c r="Z28" s="149" t="e">
        <f t="shared" si="232"/>
        <v>#DIV/0!</v>
      </c>
      <c r="AA28" s="147" t="e">
        <f t="shared" si="233"/>
        <v>#DIV/0!</v>
      </c>
      <c r="AB28" s="47" t="e">
        <f t="shared" si="181"/>
        <v>#DIV/0!</v>
      </c>
      <c r="AC28" s="148" t="e">
        <f t="shared" si="234"/>
        <v>#DIV/0!</v>
      </c>
      <c r="AD28" s="138" t="s">
        <v>8</v>
      </c>
      <c r="AE28" s="146" t="s">
        <v>8</v>
      </c>
      <c r="AF28" s="149" t="e">
        <f t="shared" si="235"/>
        <v>#DIV/0!</v>
      </c>
      <c r="AG28" s="147" t="e">
        <f t="shared" si="236"/>
        <v>#DIV/0!</v>
      </c>
      <c r="AH28" s="47" t="e">
        <f t="shared" si="182"/>
        <v>#DIV/0!</v>
      </c>
      <c r="AI28" s="148" t="e">
        <f t="shared" si="237"/>
        <v>#DIV/0!</v>
      </c>
      <c r="AJ28" s="138" t="s">
        <v>8</v>
      </c>
      <c r="AK28" s="146" t="s">
        <v>8</v>
      </c>
      <c r="AL28" s="149" t="e">
        <f t="shared" si="238"/>
        <v>#DIV/0!</v>
      </c>
      <c r="AM28" s="147" t="e">
        <f t="shared" si="239"/>
        <v>#DIV/0!</v>
      </c>
      <c r="AN28" s="47" t="e">
        <f t="shared" si="183"/>
        <v>#DIV/0!</v>
      </c>
      <c r="AO28" s="148" t="e">
        <f t="shared" si="240"/>
        <v>#DIV/0!</v>
      </c>
      <c r="AP28" s="138" t="s">
        <v>8</v>
      </c>
      <c r="AQ28" s="146" t="s">
        <v>8</v>
      </c>
      <c r="AR28" s="149" t="e">
        <f t="shared" si="241"/>
        <v>#DIV/0!</v>
      </c>
      <c r="AS28" s="147" t="e">
        <f t="shared" si="242"/>
        <v>#DIV/0!</v>
      </c>
      <c r="AT28" s="47" t="e">
        <f t="shared" si="184"/>
        <v>#DIV/0!</v>
      </c>
      <c r="AU28" s="148" t="e">
        <f t="shared" si="243"/>
        <v>#DIV/0!</v>
      </c>
      <c r="AV28" s="138" t="s">
        <v>8</v>
      </c>
      <c r="AW28" s="146" t="s">
        <v>8</v>
      </c>
      <c r="AX28" s="149" t="e">
        <f t="shared" si="244"/>
        <v>#DIV/0!</v>
      </c>
      <c r="AY28" s="147" t="e">
        <f t="shared" si="245"/>
        <v>#DIV/0!</v>
      </c>
      <c r="AZ28" s="47" t="e">
        <f t="shared" si="185"/>
        <v>#DIV/0!</v>
      </c>
      <c r="BA28" s="148" t="e">
        <f t="shared" si="246"/>
        <v>#DIV/0!</v>
      </c>
      <c r="BB28" s="138" t="s">
        <v>8</v>
      </c>
      <c r="BC28" s="146" t="s">
        <v>8</v>
      </c>
      <c r="BD28" s="149" t="e">
        <f t="shared" si="247"/>
        <v>#DIV/0!</v>
      </c>
      <c r="BE28" s="147" t="e">
        <f t="shared" si="248"/>
        <v>#DIV/0!</v>
      </c>
      <c r="BF28" s="47" t="e">
        <f t="shared" si="186"/>
        <v>#DIV/0!</v>
      </c>
      <c r="BG28" s="148" t="e">
        <f t="shared" si="249"/>
        <v>#DIV/0!</v>
      </c>
      <c r="BH28" s="138" t="s">
        <v>8</v>
      </c>
      <c r="BI28" s="146" t="s">
        <v>8</v>
      </c>
      <c r="BJ28" s="149" t="e">
        <f t="shared" si="250"/>
        <v>#DIV/0!</v>
      </c>
      <c r="BK28" s="147" t="e">
        <f t="shared" si="251"/>
        <v>#DIV/0!</v>
      </c>
      <c r="BL28" s="47" t="e">
        <f t="shared" si="187"/>
        <v>#DIV/0!</v>
      </c>
      <c r="BM28" s="148" t="e">
        <f t="shared" si="252"/>
        <v>#DIV/0!</v>
      </c>
      <c r="BN28" s="138" t="s">
        <v>8</v>
      </c>
      <c r="BO28" s="146" t="s">
        <v>8</v>
      </c>
      <c r="BP28" s="149" t="e">
        <f t="shared" si="253"/>
        <v>#DIV/0!</v>
      </c>
      <c r="BQ28" s="147" t="e">
        <f t="shared" si="254"/>
        <v>#DIV/0!</v>
      </c>
      <c r="BR28" s="47" t="e">
        <f t="shared" si="188"/>
        <v>#DIV/0!</v>
      </c>
      <c r="BS28" s="150" t="e">
        <f t="shared" si="255"/>
        <v>#DIV/0!</v>
      </c>
      <c r="BT28" s="138" t="s">
        <v>8</v>
      </c>
      <c r="BU28" s="146" t="s">
        <v>8</v>
      </c>
      <c r="BV28" s="149" t="e">
        <f t="shared" si="256"/>
        <v>#DIV/0!</v>
      </c>
      <c r="BW28" s="147" t="e">
        <f t="shared" si="257"/>
        <v>#DIV/0!</v>
      </c>
      <c r="BX28" s="47" t="e">
        <f t="shared" si="190"/>
        <v>#DIV/0!</v>
      </c>
      <c r="BY28" s="150" t="e">
        <f t="shared" si="258"/>
        <v>#DIV/0!</v>
      </c>
      <c r="BZ28" s="138" t="s">
        <v>8</v>
      </c>
      <c r="CA28" s="146" t="s">
        <v>8</v>
      </c>
      <c r="CB28" s="149" t="e">
        <f t="shared" si="259"/>
        <v>#DIV/0!</v>
      </c>
      <c r="CC28" s="147" t="e">
        <f t="shared" si="260"/>
        <v>#DIV/0!</v>
      </c>
      <c r="CD28" s="47" t="e">
        <f t="shared" si="192"/>
        <v>#DIV/0!</v>
      </c>
      <c r="CE28" s="150" t="e">
        <f t="shared" si="261"/>
        <v>#DIV/0!</v>
      </c>
      <c r="CF28" s="138" t="s">
        <v>8</v>
      </c>
      <c r="CG28" s="146" t="s">
        <v>8</v>
      </c>
      <c r="CH28" s="149" t="e">
        <f t="shared" si="262"/>
        <v>#DIV/0!</v>
      </c>
      <c r="CI28" s="147" t="e">
        <f t="shared" si="263"/>
        <v>#DIV/0!</v>
      </c>
      <c r="CJ28" s="47" t="e">
        <f t="shared" si="193"/>
        <v>#DIV/0!</v>
      </c>
      <c r="CK28" s="150" t="e">
        <f t="shared" si="264"/>
        <v>#DIV/0!</v>
      </c>
      <c r="CL28" s="138" t="s">
        <v>8</v>
      </c>
      <c r="CM28" s="146" t="s">
        <v>8</v>
      </c>
      <c r="CN28" s="149" t="e">
        <f t="shared" si="265"/>
        <v>#DIV/0!</v>
      </c>
      <c r="CO28" s="147" t="e">
        <f t="shared" si="266"/>
        <v>#DIV/0!</v>
      </c>
      <c r="CP28" s="47" t="e">
        <f t="shared" si="195"/>
        <v>#DIV/0!</v>
      </c>
      <c r="CQ28" s="150" t="e">
        <f t="shared" si="267"/>
        <v>#DIV/0!</v>
      </c>
      <c r="CR28" s="138" t="s">
        <v>8</v>
      </c>
      <c r="CS28" s="146" t="s">
        <v>8</v>
      </c>
      <c r="CT28" s="149" t="e">
        <f t="shared" si="268"/>
        <v>#DIV/0!</v>
      </c>
      <c r="CU28" s="147" t="e">
        <f t="shared" si="269"/>
        <v>#DIV/0!</v>
      </c>
      <c r="CV28" s="47" t="e">
        <f t="shared" si="197"/>
        <v>#DIV/0!</v>
      </c>
      <c r="CW28" s="150" t="e">
        <f t="shared" si="270"/>
        <v>#DIV/0!</v>
      </c>
      <c r="CX28" s="138" t="s">
        <v>8</v>
      </c>
      <c r="CY28" s="146" t="s">
        <v>8</v>
      </c>
      <c r="CZ28" s="149" t="e">
        <f t="shared" si="271"/>
        <v>#DIV/0!</v>
      </c>
      <c r="DA28" s="147" t="e">
        <f t="shared" si="272"/>
        <v>#DIV/0!</v>
      </c>
      <c r="DB28" s="47" t="e">
        <f t="shared" si="199"/>
        <v>#DIV/0!</v>
      </c>
      <c r="DC28" s="150" t="e">
        <f t="shared" si="273"/>
        <v>#DIV/0!</v>
      </c>
      <c r="DD28" s="138" t="s">
        <v>8</v>
      </c>
      <c r="DE28" s="146" t="s">
        <v>8</v>
      </c>
      <c r="DF28" s="149" t="e">
        <f t="shared" si="274"/>
        <v>#DIV/0!</v>
      </c>
      <c r="DG28" s="147" t="e">
        <f t="shared" si="275"/>
        <v>#DIV/0!</v>
      </c>
      <c r="DH28" s="47" t="e">
        <f t="shared" si="201"/>
        <v>#DIV/0!</v>
      </c>
      <c r="DI28" s="150" t="e">
        <f t="shared" si="276"/>
        <v>#DIV/0!</v>
      </c>
      <c r="DJ28" s="138" t="s">
        <v>8</v>
      </c>
      <c r="DK28" s="146" t="s">
        <v>8</v>
      </c>
      <c r="DL28" s="149" t="e">
        <f t="shared" si="277"/>
        <v>#DIV/0!</v>
      </c>
      <c r="DM28" s="147" t="e">
        <f t="shared" si="278"/>
        <v>#DIV/0!</v>
      </c>
      <c r="DN28" s="47" t="e">
        <f t="shared" si="203"/>
        <v>#DIV/0!</v>
      </c>
      <c r="DO28" s="150" t="e">
        <f t="shared" si="279"/>
        <v>#DIV/0!</v>
      </c>
      <c r="DP28" s="138" t="s">
        <v>8</v>
      </c>
      <c r="DQ28" s="146" t="s">
        <v>8</v>
      </c>
      <c r="DR28" s="149" t="e">
        <f t="shared" si="280"/>
        <v>#DIV/0!</v>
      </c>
      <c r="DS28" s="147" t="e">
        <f t="shared" si="281"/>
        <v>#DIV/0!</v>
      </c>
      <c r="DT28" s="47" t="e">
        <f t="shared" si="205"/>
        <v>#DIV/0!</v>
      </c>
      <c r="DU28" s="150" t="e">
        <f t="shared" si="282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3"/>
        <v>#DIV/0!</v>
      </c>
      <c r="DZ28" s="30" t="e">
        <f t="shared" si="207"/>
        <v>#DIV/0!</v>
      </c>
      <c r="EA28" s="148" t="e">
        <f t="shared" si="284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/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29"/>
        <v>#DIV/0!</v>
      </c>
      <c r="U29" s="147" t="e">
        <f t="shared" si="230"/>
        <v>#DIV/0!</v>
      </c>
      <c r="V29" s="47" t="e">
        <f t="shared" si="180"/>
        <v>#DIV/0!</v>
      </c>
      <c r="W29" s="148" t="e">
        <f t="shared" si="231"/>
        <v>#DIV/0!</v>
      </c>
      <c r="X29" s="138" t="s">
        <v>8</v>
      </c>
      <c r="Y29" s="146" t="s">
        <v>8</v>
      </c>
      <c r="Z29" s="149" t="e">
        <f t="shared" si="232"/>
        <v>#DIV/0!</v>
      </c>
      <c r="AA29" s="147" t="e">
        <f t="shared" si="233"/>
        <v>#DIV/0!</v>
      </c>
      <c r="AB29" s="47" t="e">
        <f t="shared" si="181"/>
        <v>#DIV/0!</v>
      </c>
      <c r="AC29" s="148" t="e">
        <f t="shared" si="234"/>
        <v>#DIV/0!</v>
      </c>
      <c r="AD29" s="138" t="s">
        <v>8</v>
      </c>
      <c r="AE29" s="146" t="s">
        <v>8</v>
      </c>
      <c r="AF29" s="149" t="e">
        <f t="shared" si="235"/>
        <v>#DIV/0!</v>
      </c>
      <c r="AG29" s="147" t="e">
        <f t="shared" si="236"/>
        <v>#DIV/0!</v>
      </c>
      <c r="AH29" s="47" t="e">
        <f t="shared" si="182"/>
        <v>#DIV/0!</v>
      </c>
      <c r="AI29" s="148" t="e">
        <f t="shared" si="237"/>
        <v>#DIV/0!</v>
      </c>
      <c r="AJ29" s="138" t="s">
        <v>8</v>
      </c>
      <c r="AK29" s="146" t="s">
        <v>8</v>
      </c>
      <c r="AL29" s="149" t="e">
        <f t="shared" si="238"/>
        <v>#DIV/0!</v>
      </c>
      <c r="AM29" s="147" t="e">
        <f t="shared" si="239"/>
        <v>#DIV/0!</v>
      </c>
      <c r="AN29" s="47" t="e">
        <f t="shared" si="183"/>
        <v>#DIV/0!</v>
      </c>
      <c r="AO29" s="148" t="e">
        <f t="shared" si="240"/>
        <v>#DIV/0!</v>
      </c>
      <c r="AP29" s="138" t="s">
        <v>8</v>
      </c>
      <c r="AQ29" s="146" t="s">
        <v>8</v>
      </c>
      <c r="AR29" s="149" t="e">
        <f t="shared" si="241"/>
        <v>#DIV/0!</v>
      </c>
      <c r="AS29" s="147" t="e">
        <f t="shared" si="242"/>
        <v>#DIV/0!</v>
      </c>
      <c r="AT29" s="47" t="e">
        <f t="shared" si="184"/>
        <v>#DIV/0!</v>
      </c>
      <c r="AU29" s="148" t="e">
        <f t="shared" si="243"/>
        <v>#DIV/0!</v>
      </c>
      <c r="AV29" s="138" t="s">
        <v>8</v>
      </c>
      <c r="AW29" s="146" t="s">
        <v>8</v>
      </c>
      <c r="AX29" s="149" t="e">
        <f t="shared" si="244"/>
        <v>#DIV/0!</v>
      </c>
      <c r="AY29" s="147" t="e">
        <f t="shared" si="245"/>
        <v>#DIV/0!</v>
      </c>
      <c r="AZ29" s="47" t="e">
        <f t="shared" si="185"/>
        <v>#DIV/0!</v>
      </c>
      <c r="BA29" s="148" t="e">
        <f t="shared" si="246"/>
        <v>#DIV/0!</v>
      </c>
      <c r="BB29" s="138" t="s">
        <v>8</v>
      </c>
      <c r="BC29" s="146" t="s">
        <v>8</v>
      </c>
      <c r="BD29" s="149" t="e">
        <f t="shared" si="247"/>
        <v>#DIV/0!</v>
      </c>
      <c r="BE29" s="147" t="e">
        <f t="shared" si="248"/>
        <v>#DIV/0!</v>
      </c>
      <c r="BF29" s="47" t="e">
        <f t="shared" si="186"/>
        <v>#DIV/0!</v>
      </c>
      <c r="BG29" s="148" t="e">
        <f t="shared" si="249"/>
        <v>#DIV/0!</v>
      </c>
      <c r="BH29" s="138" t="s">
        <v>8</v>
      </c>
      <c r="BI29" s="146" t="s">
        <v>8</v>
      </c>
      <c r="BJ29" s="149" t="e">
        <f t="shared" si="250"/>
        <v>#DIV/0!</v>
      </c>
      <c r="BK29" s="147" t="e">
        <f t="shared" si="251"/>
        <v>#DIV/0!</v>
      </c>
      <c r="BL29" s="47" t="e">
        <f t="shared" si="187"/>
        <v>#DIV/0!</v>
      </c>
      <c r="BM29" s="148" t="e">
        <f t="shared" si="252"/>
        <v>#DIV/0!</v>
      </c>
      <c r="BN29" s="138" t="s">
        <v>8</v>
      </c>
      <c r="BO29" s="146" t="s">
        <v>8</v>
      </c>
      <c r="BP29" s="149" t="e">
        <f t="shared" si="253"/>
        <v>#DIV/0!</v>
      </c>
      <c r="BQ29" s="147" t="e">
        <f t="shared" si="254"/>
        <v>#DIV/0!</v>
      </c>
      <c r="BR29" s="47" t="e">
        <f t="shared" si="188"/>
        <v>#DIV/0!</v>
      </c>
      <c r="BS29" s="150" t="e">
        <f t="shared" si="255"/>
        <v>#DIV/0!</v>
      </c>
      <c r="BT29" s="138" t="s">
        <v>8</v>
      </c>
      <c r="BU29" s="146" t="s">
        <v>8</v>
      </c>
      <c r="BV29" s="149" t="e">
        <f t="shared" si="256"/>
        <v>#DIV/0!</v>
      </c>
      <c r="BW29" s="147" t="e">
        <f t="shared" si="257"/>
        <v>#DIV/0!</v>
      </c>
      <c r="BX29" s="47" t="e">
        <f t="shared" si="190"/>
        <v>#DIV/0!</v>
      </c>
      <c r="BY29" s="150" t="e">
        <f t="shared" si="258"/>
        <v>#DIV/0!</v>
      </c>
      <c r="BZ29" s="138" t="s">
        <v>8</v>
      </c>
      <c r="CA29" s="146" t="s">
        <v>8</v>
      </c>
      <c r="CB29" s="149" t="e">
        <f t="shared" si="259"/>
        <v>#DIV/0!</v>
      </c>
      <c r="CC29" s="147" t="e">
        <f t="shared" si="260"/>
        <v>#DIV/0!</v>
      </c>
      <c r="CD29" s="47" t="e">
        <f t="shared" si="192"/>
        <v>#DIV/0!</v>
      </c>
      <c r="CE29" s="150" t="e">
        <f t="shared" si="261"/>
        <v>#DIV/0!</v>
      </c>
      <c r="CF29" s="138" t="s">
        <v>8</v>
      </c>
      <c r="CG29" s="146" t="s">
        <v>8</v>
      </c>
      <c r="CH29" s="149" t="e">
        <f t="shared" si="262"/>
        <v>#DIV/0!</v>
      </c>
      <c r="CI29" s="147" t="e">
        <f t="shared" si="263"/>
        <v>#DIV/0!</v>
      </c>
      <c r="CJ29" s="47" t="e">
        <f t="shared" si="193"/>
        <v>#DIV/0!</v>
      </c>
      <c r="CK29" s="150" t="e">
        <f t="shared" si="264"/>
        <v>#DIV/0!</v>
      </c>
      <c r="CL29" s="138" t="s">
        <v>8</v>
      </c>
      <c r="CM29" s="146" t="s">
        <v>8</v>
      </c>
      <c r="CN29" s="149" t="e">
        <f t="shared" si="265"/>
        <v>#DIV/0!</v>
      </c>
      <c r="CO29" s="147" t="e">
        <f t="shared" si="266"/>
        <v>#DIV/0!</v>
      </c>
      <c r="CP29" s="47" t="e">
        <f t="shared" si="195"/>
        <v>#DIV/0!</v>
      </c>
      <c r="CQ29" s="150" t="e">
        <f t="shared" si="267"/>
        <v>#DIV/0!</v>
      </c>
      <c r="CR29" s="138" t="s">
        <v>8</v>
      </c>
      <c r="CS29" s="146" t="s">
        <v>8</v>
      </c>
      <c r="CT29" s="149" t="e">
        <f t="shared" si="268"/>
        <v>#DIV/0!</v>
      </c>
      <c r="CU29" s="147" t="e">
        <f t="shared" si="269"/>
        <v>#DIV/0!</v>
      </c>
      <c r="CV29" s="47" t="e">
        <f t="shared" si="197"/>
        <v>#DIV/0!</v>
      </c>
      <c r="CW29" s="150" t="e">
        <f t="shared" si="270"/>
        <v>#DIV/0!</v>
      </c>
      <c r="CX29" s="138" t="s">
        <v>8</v>
      </c>
      <c r="CY29" s="146" t="s">
        <v>8</v>
      </c>
      <c r="CZ29" s="149" t="e">
        <f t="shared" si="271"/>
        <v>#DIV/0!</v>
      </c>
      <c r="DA29" s="147" t="e">
        <f t="shared" si="272"/>
        <v>#DIV/0!</v>
      </c>
      <c r="DB29" s="47" t="e">
        <f t="shared" si="199"/>
        <v>#DIV/0!</v>
      </c>
      <c r="DC29" s="150" t="e">
        <f t="shared" si="273"/>
        <v>#DIV/0!</v>
      </c>
      <c r="DD29" s="138" t="s">
        <v>8</v>
      </c>
      <c r="DE29" s="146" t="s">
        <v>8</v>
      </c>
      <c r="DF29" s="149" t="e">
        <f t="shared" si="274"/>
        <v>#DIV/0!</v>
      </c>
      <c r="DG29" s="147" t="e">
        <f t="shared" si="275"/>
        <v>#DIV/0!</v>
      </c>
      <c r="DH29" s="47" t="e">
        <f t="shared" si="201"/>
        <v>#DIV/0!</v>
      </c>
      <c r="DI29" s="150" t="e">
        <f t="shared" si="276"/>
        <v>#DIV/0!</v>
      </c>
      <c r="DJ29" s="138" t="s">
        <v>8</v>
      </c>
      <c r="DK29" s="146" t="s">
        <v>8</v>
      </c>
      <c r="DL29" s="149" t="e">
        <f t="shared" si="277"/>
        <v>#DIV/0!</v>
      </c>
      <c r="DM29" s="147" t="e">
        <f t="shared" si="278"/>
        <v>#DIV/0!</v>
      </c>
      <c r="DN29" s="47" t="e">
        <f t="shared" si="203"/>
        <v>#DIV/0!</v>
      </c>
      <c r="DO29" s="150" t="e">
        <f t="shared" si="279"/>
        <v>#DIV/0!</v>
      </c>
      <c r="DP29" s="138" t="s">
        <v>8</v>
      </c>
      <c r="DQ29" s="146" t="s">
        <v>8</v>
      </c>
      <c r="DR29" s="149" t="e">
        <f t="shared" si="280"/>
        <v>#DIV/0!</v>
      </c>
      <c r="DS29" s="147" t="e">
        <f t="shared" si="281"/>
        <v>#DIV/0!</v>
      </c>
      <c r="DT29" s="47" t="e">
        <f t="shared" si="205"/>
        <v>#DIV/0!</v>
      </c>
      <c r="DU29" s="150" t="e">
        <f t="shared" si="282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3"/>
        <v>#DIV/0!</v>
      </c>
      <c r="DZ29" s="30" t="e">
        <f t="shared" si="207"/>
        <v>#DIV/0!</v>
      </c>
      <c r="EA29" s="148" t="e">
        <f t="shared" si="284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/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29"/>
        <v>#DIV/0!</v>
      </c>
      <c r="U30" s="147" t="e">
        <f t="shared" si="230"/>
        <v>#DIV/0!</v>
      </c>
      <c r="V30" s="47" t="e">
        <f t="shared" si="180"/>
        <v>#DIV/0!</v>
      </c>
      <c r="W30" s="148" t="e">
        <f t="shared" si="231"/>
        <v>#DIV/0!</v>
      </c>
      <c r="X30" s="138" t="s">
        <v>8</v>
      </c>
      <c r="Y30" s="146" t="s">
        <v>8</v>
      </c>
      <c r="Z30" s="149" t="e">
        <f t="shared" si="232"/>
        <v>#DIV/0!</v>
      </c>
      <c r="AA30" s="147" t="e">
        <f t="shared" si="233"/>
        <v>#DIV/0!</v>
      </c>
      <c r="AB30" s="47" t="e">
        <f t="shared" si="181"/>
        <v>#DIV/0!</v>
      </c>
      <c r="AC30" s="148" t="e">
        <f t="shared" si="234"/>
        <v>#DIV/0!</v>
      </c>
      <c r="AD30" s="138" t="s">
        <v>8</v>
      </c>
      <c r="AE30" s="146" t="s">
        <v>8</v>
      </c>
      <c r="AF30" s="149" t="e">
        <f t="shared" si="235"/>
        <v>#DIV/0!</v>
      </c>
      <c r="AG30" s="147" t="e">
        <f t="shared" si="236"/>
        <v>#DIV/0!</v>
      </c>
      <c r="AH30" s="47" t="e">
        <f t="shared" si="182"/>
        <v>#DIV/0!</v>
      </c>
      <c r="AI30" s="148" t="e">
        <f t="shared" si="237"/>
        <v>#DIV/0!</v>
      </c>
      <c r="AJ30" s="138" t="s">
        <v>8</v>
      </c>
      <c r="AK30" s="146" t="s">
        <v>8</v>
      </c>
      <c r="AL30" s="149" t="e">
        <f t="shared" si="238"/>
        <v>#DIV/0!</v>
      </c>
      <c r="AM30" s="147" t="e">
        <f t="shared" si="239"/>
        <v>#DIV/0!</v>
      </c>
      <c r="AN30" s="47" t="e">
        <f t="shared" si="183"/>
        <v>#DIV/0!</v>
      </c>
      <c r="AO30" s="148" t="e">
        <f t="shared" si="240"/>
        <v>#DIV/0!</v>
      </c>
      <c r="AP30" s="138" t="s">
        <v>8</v>
      </c>
      <c r="AQ30" s="146" t="s">
        <v>8</v>
      </c>
      <c r="AR30" s="149" t="e">
        <f t="shared" si="241"/>
        <v>#DIV/0!</v>
      </c>
      <c r="AS30" s="147" t="e">
        <f t="shared" si="242"/>
        <v>#DIV/0!</v>
      </c>
      <c r="AT30" s="47" t="e">
        <f t="shared" si="184"/>
        <v>#DIV/0!</v>
      </c>
      <c r="AU30" s="148" t="e">
        <f t="shared" si="243"/>
        <v>#DIV/0!</v>
      </c>
      <c r="AV30" s="138" t="s">
        <v>8</v>
      </c>
      <c r="AW30" s="146" t="s">
        <v>8</v>
      </c>
      <c r="AX30" s="149" t="e">
        <f t="shared" si="244"/>
        <v>#DIV/0!</v>
      </c>
      <c r="AY30" s="147" t="e">
        <f t="shared" si="245"/>
        <v>#DIV/0!</v>
      </c>
      <c r="AZ30" s="47" t="e">
        <f t="shared" si="185"/>
        <v>#DIV/0!</v>
      </c>
      <c r="BA30" s="148" t="e">
        <f t="shared" si="246"/>
        <v>#DIV/0!</v>
      </c>
      <c r="BB30" s="138" t="s">
        <v>8</v>
      </c>
      <c r="BC30" s="146" t="s">
        <v>8</v>
      </c>
      <c r="BD30" s="149" t="e">
        <f t="shared" si="247"/>
        <v>#DIV/0!</v>
      </c>
      <c r="BE30" s="147" t="e">
        <f t="shared" si="248"/>
        <v>#DIV/0!</v>
      </c>
      <c r="BF30" s="47" t="e">
        <f t="shared" si="186"/>
        <v>#DIV/0!</v>
      </c>
      <c r="BG30" s="148" t="e">
        <f t="shared" si="249"/>
        <v>#DIV/0!</v>
      </c>
      <c r="BH30" s="138" t="s">
        <v>8</v>
      </c>
      <c r="BI30" s="146" t="s">
        <v>8</v>
      </c>
      <c r="BJ30" s="149" t="e">
        <f t="shared" si="250"/>
        <v>#DIV/0!</v>
      </c>
      <c r="BK30" s="147" t="e">
        <f t="shared" si="251"/>
        <v>#DIV/0!</v>
      </c>
      <c r="BL30" s="47" t="e">
        <f t="shared" si="187"/>
        <v>#DIV/0!</v>
      </c>
      <c r="BM30" s="148" t="e">
        <f t="shared" si="252"/>
        <v>#DIV/0!</v>
      </c>
      <c r="BN30" s="138" t="s">
        <v>8</v>
      </c>
      <c r="BO30" s="146" t="s">
        <v>8</v>
      </c>
      <c r="BP30" s="149" t="e">
        <f t="shared" si="253"/>
        <v>#DIV/0!</v>
      </c>
      <c r="BQ30" s="147" t="e">
        <f t="shared" si="254"/>
        <v>#DIV/0!</v>
      </c>
      <c r="BR30" s="47" t="e">
        <f t="shared" si="188"/>
        <v>#DIV/0!</v>
      </c>
      <c r="BS30" s="150" t="e">
        <f t="shared" si="255"/>
        <v>#DIV/0!</v>
      </c>
      <c r="BT30" s="138" t="s">
        <v>8</v>
      </c>
      <c r="BU30" s="146" t="s">
        <v>8</v>
      </c>
      <c r="BV30" s="149" t="e">
        <f t="shared" si="256"/>
        <v>#DIV/0!</v>
      </c>
      <c r="BW30" s="147" t="e">
        <f t="shared" si="257"/>
        <v>#DIV/0!</v>
      </c>
      <c r="BX30" s="47" t="e">
        <f t="shared" si="190"/>
        <v>#DIV/0!</v>
      </c>
      <c r="BY30" s="150" t="e">
        <f t="shared" si="258"/>
        <v>#DIV/0!</v>
      </c>
      <c r="BZ30" s="138" t="s">
        <v>8</v>
      </c>
      <c r="CA30" s="146" t="s">
        <v>8</v>
      </c>
      <c r="CB30" s="149" t="e">
        <f t="shared" si="259"/>
        <v>#DIV/0!</v>
      </c>
      <c r="CC30" s="147" t="e">
        <f t="shared" si="260"/>
        <v>#DIV/0!</v>
      </c>
      <c r="CD30" s="47" t="e">
        <f t="shared" si="192"/>
        <v>#DIV/0!</v>
      </c>
      <c r="CE30" s="150" t="e">
        <f t="shared" si="261"/>
        <v>#DIV/0!</v>
      </c>
      <c r="CF30" s="138" t="s">
        <v>8</v>
      </c>
      <c r="CG30" s="146" t="s">
        <v>8</v>
      </c>
      <c r="CH30" s="149" t="e">
        <f t="shared" si="262"/>
        <v>#DIV/0!</v>
      </c>
      <c r="CI30" s="147" t="e">
        <f t="shared" si="263"/>
        <v>#DIV/0!</v>
      </c>
      <c r="CJ30" s="47" t="e">
        <f t="shared" si="193"/>
        <v>#DIV/0!</v>
      </c>
      <c r="CK30" s="150" t="e">
        <f t="shared" si="264"/>
        <v>#DIV/0!</v>
      </c>
      <c r="CL30" s="138" t="s">
        <v>8</v>
      </c>
      <c r="CM30" s="146" t="s">
        <v>8</v>
      </c>
      <c r="CN30" s="149" t="e">
        <f t="shared" si="265"/>
        <v>#DIV/0!</v>
      </c>
      <c r="CO30" s="147" t="e">
        <f t="shared" si="266"/>
        <v>#DIV/0!</v>
      </c>
      <c r="CP30" s="47" t="e">
        <f t="shared" si="195"/>
        <v>#DIV/0!</v>
      </c>
      <c r="CQ30" s="150" t="e">
        <f t="shared" si="267"/>
        <v>#DIV/0!</v>
      </c>
      <c r="CR30" s="138" t="s">
        <v>8</v>
      </c>
      <c r="CS30" s="146" t="s">
        <v>8</v>
      </c>
      <c r="CT30" s="149" t="e">
        <f t="shared" si="268"/>
        <v>#DIV/0!</v>
      </c>
      <c r="CU30" s="147" t="e">
        <f t="shared" si="269"/>
        <v>#DIV/0!</v>
      </c>
      <c r="CV30" s="47" t="e">
        <f t="shared" si="197"/>
        <v>#DIV/0!</v>
      </c>
      <c r="CW30" s="150" t="e">
        <f t="shared" si="270"/>
        <v>#DIV/0!</v>
      </c>
      <c r="CX30" s="138" t="s">
        <v>8</v>
      </c>
      <c r="CY30" s="146" t="s">
        <v>8</v>
      </c>
      <c r="CZ30" s="149" t="e">
        <f t="shared" si="271"/>
        <v>#DIV/0!</v>
      </c>
      <c r="DA30" s="147" t="e">
        <f t="shared" si="272"/>
        <v>#DIV/0!</v>
      </c>
      <c r="DB30" s="47" t="e">
        <f t="shared" si="199"/>
        <v>#DIV/0!</v>
      </c>
      <c r="DC30" s="150" t="e">
        <f t="shared" si="273"/>
        <v>#DIV/0!</v>
      </c>
      <c r="DD30" s="138" t="s">
        <v>8</v>
      </c>
      <c r="DE30" s="146" t="s">
        <v>8</v>
      </c>
      <c r="DF30" s="149" t="e">
        <f t="shared" si="274"/>
        <v>#DIV/0!</v>
      </c>
      <c r="DG30" s="147" t="e">
        <f t="shared" si="275"/>
        <v>#DIV/0!</v>
      </c>
      <c r="DH30" s="47" t="e">
        <f t="shared" si="201"/>
        <v>#DIV/0!</v>
      </c>
      <c r="DI30" s="150" t="e">
        <f t="shared" si="276"/>
        <v>#DIV/0!</v>
      </c>
      <c r="DJ30" s="138" t="s">
        <v>8</v>
      </c>
      <c r="DK30" s="146" t="s">
        <v>8</v>
      </c>
      <c r="DL30" s="149" t="e">
        <f t="shared" si="277"/>
        <v>#DIV/0!</v>
      </c>
      <c r="DM30" s="147" t="e">
        <f t="shared" si="278"/>
        <v>#DIV/0!</v>
      </c>
      <c r="DN30" s="47" t="e">
        <f t="shared" si="203"/>
        <v>#DIV/0!</v>
      </c>
      <c r="DO30" s="150" t="e">
        <f t="shared" si="279"/>
        <v>#DIV/0!</v>
      </c>
      <c r="DP30" s="138" t="s">
        <v>8</v>
      </c>
      <c r="DQ30" s="146" t="s">
        <v>8</v>
      </c>
      <c r="DR30" s="149" t="e">
        <f t="shared" si="280"/>
        <v>#DIV/0!</v>
      </c>
      <c r="DS30" s="147" t="e">
        <f t="shared" si="281"/>
        <v>#DIV/0!</v>
      </c>
      <c r="DT30" s="47" t="e">
        <f t="shared" si="205"/>
        <v>#DIV/0!</v>
      </c>
      <c r="DU30" s="150" t="e">
        <f t="shared" si="282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3"/>
        <v>#DIV/0!</v>
      </c>
      <c r="DZ30" s="30" t="e">
        <f t="shared" si="207"/>
        <v>#DIV/0!</v>
      </c>
      <c r="EA30" s="148" t="e">
        <f t="shared" si="284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/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29"/>
        <v>#DIV/0!</v>
      </c>
      <c r="U31" s="147" t="e">
        <f t="shared" si="230"/>
        <v>#DIV/0!</v>
      </c>
      <c r="V31" s="47" t="e">
        <f t="shared" si="180"/>
        <v>#DIV/0!</v>
      </c>
      <c r="W31" s="148" t="e">
        <f t="shared" si="231"/>
        <v>#DIV/0!</v>
      </c>
      <c r="X31" s="138" t="s">
        <v>8</v>
      </c>
      <c r="Y31" s="146" t="s">
        <v>8</v>
      </c>
      <c r="Z31" s="149" t="e">
        <f t="shared" si="232"/>
        <v>#DIV/0!</v>
      </c>
      <c r="AA31" s="147" t="e">
        <f t="shared" si="233"/>
        <v>#DIV/0!</v>
      </c>
      <c r="AB31" s="47" t="e">
        <f t="shared" si="181"/>
        <v>#DIV/0!</v>
      </c>
      <c r="AC31" s="148" t="e">
        <f t="shared" si="234"/>
        <v>#DIV/0!</v>
      </c>
      <c r="AD31" s="138" t="s">
        <v>8</v>
      </c>
      <c r="AE31" s="146" t="s">
        <v>8</v>
      </c>
      <c r="AF31" s="149" t="e">
        <f t="shared" si="235"/>
        <v>#DIV/0!</v>
      </c>
      <c r="AG31" s="147" t="e">
        <f t="shared" si="236"/>
        <v>#DIV/0!</v>
      </c>
      <c r="AH31" s="47" t="e">
        <f t="shared" si="182"/>
        <v>#DIV/0!</v>
      </c>
      <c r="AI31" s="148" t="e">
        <f t="shared" si="237"/>
        <v>#DIV/0!</v>
      </c>
      <c r="AJ31" s="138" t="s">
        <v>8</v>
      </c>
      <c r="AK31" s="146" t="s">
        <v>8</v>
      </c>
      <c r="AL31" s="149" t="e">
        <f t="shared" si="238"/>
        <v>#DIV/0!</v>
      </c>
      <c r="AM31" s="147" t="e">
        <f t="shared" si="239"/>
        <v>#DIV/0!</v>
      </c>
      <c r="AN31" s="47" t="e">
        <f t="shared" si="183"/>
        <v>#DIV/0!</v>
      </c>
      <c r="AO31" s="148" t="e">
        <f t="shared" si="240"/>
        <v>#DIV/0!</v>
      </c>
      <c r="AP31" s="138" t="s">
        <v>8</v>
      </c>
      <c r="AQ31" s="146" t="s">
        <v>8</v>
      </c>
      <c r="AR31" s="149" t="e">
        <f t="shared" si="241"/>
        <v>#DIV/0!</v>
      </c>
      <c r="AS31" s="147" t="e">
        <f t="shared" si="242"/>
        <v>#DIV/0!</v>
      </c>
      <c r="AT31" s="47" t="e">
        <f t="shared" si="184"/>
        <v>#DIV/0!</v>
      </c>
      <c r="AU31" s="148" t="e">
        <f t="shared" si="243"/>
        <v>#DIV/0!</v>
      </c>
      <c r="AV31" s="138" t="s">
        <v>8</v>
      </c>
      <c r="AW31" s="146" t="s">
        <v>8</v>
      </c>
      <c r="AX31" s="149" t="e">
        <f t="shared" si="244"/>
        <v>#DIV/0!</v>
      </c>
      <c r="AY31" s="147" t="e">
        <f t="shared" si="245"/>
        <v>#DIV/0!</v>
      </c>
      <c r="AZ31" s="47" t="e">
        <f t="shared" si="185"/>
        <v>#DIV/0!</v>
      </c>
      <c r="BA31" s="148" t="e">
        <f t="shared" si="246"/>
        <v>#DIV/0!</v>
      </c>
      <c r="BB31" s="138" t="s">
        <v>8</v>
      </c>
      <c r="BC31" s="146" t="s">
        <v>8</v>
      </c>
      <c r="BD31" s="149" t="e">
        <f t="shared" si="247"/>
        <v>#DIV/0!</v>
      </c>
      <c r="BE31" s="147" t="e">
        <f t="shared" si="248"/>
        <v>#DIV/0!</v>
      </c>
      <c r="BF31" s="47" t="e">
        <f t="shared" si="186"/>
        <v>#DIV/0!</v>
      </c>
      <c r="BG31" s="148" t="e">
        <f t="shared" si="249"/>
        <v>#DIV/0!</v>
      </c>
      <c r="BH31" s="138" t="s">
        <v>8</v>
      </c>
      <c r="BI31" s="146" t="s">
        <v>8</v>
      </c>
      <c r="BJ31" s="149" t="e">
        <f t="shared" si="250"/>
        <v>#DIV/0!</v>
      </c>
      <c r="BK31" s="147" t="e">
        <f t="shared" si="251"/>
        <v>#DIV/0!</v>
      </c>
      <c r="BL31" s="47" t="e">
        <f t="shared" si="187"/>
        <v>#DIV/0!</v>
      </c>
      <c r="BM31" s="148" t="e">
        <f t="shared" si="252"/>
        <v>#DIV/0!</v>
      </c>
      <c r="BN31" s="138" t="s">
        <v>8</v>
      </c>
      <c r="BO31" s="146" t="s">
        <v>8</v>
      </c>
      <c r="BP31" s="149" t="e">
        <f t="shared" si="253"/>
        <v>#DIV/0!</v>
      </c>
      <c r="BQ31" s="147" t="e">
        <f t="shared" si="254"/>
        <v>#DIV/0!</v>
      </c>
      <c r="BR31" s="47" t="e">
        <f t="shared" si="188"/>
        <v>#DIV/0!</v>
      </c>
      <c r="BS31" s="150" t="e">
        <f t="shared" si="255"/>
        <v>#DIV/0!</v>
      </c>
      <c r="BT31" s="138" t="s">
        <v>8</v>
      </c>
      <c r="BU31" s="146" t="s">
        <v>8</v>
      </c>
      <c r="BV31" s="149" t="e">
        <f t="shared" si="256"/>
        <v>#DIV/0!</v>
      </c>
      <c r="BW31" s="147" t="e">
        <f t="shared" si="257"/>
        <v>#DIV/0!</v>
      </c>
      <c r="BX31" s="47" t="e">
        <f t="shared" si="190"/>
        <v>#DIV/0!</v>
      </c>
      <c r="BY31" s="150" t="e">
        <f t="shared" si="258"/>
        <v>#DIV/0!</v>
      </c>
      <c r="BZ31" s="138" t="s">
        <v>8</v>
      </c>
      <c r="CA31" s="146" t="s">
        <v>8</v>
      </c>
      <c r="CB31" s="149" t="e">
        <f t="shared" si="259"/>
        <v>#DIV/0!</v>
      </c>
      <c r="CC31" s="147" t="e">
        <f t="shared" si="260"/>
        <v>#DIV/0!</v>
      </c>
      <c r="CD31" s="47" t="e">
        <f t="shared" si="192"/>
        <v>#DIV/0!</v>
      </c>
      <c r="CE31" s="150" t="e">
        <f t="shared" si="261"/>
        <v>#DIV/0!</v>
      </c>
      <c r="CF31" s="138" t="s">
        <v>8</v>
      </c>
      <c r="CG31" s="146" t="s">
        <v>8</v>
      </c>
      <c r="CH31" s="149" t="e">
        <f t="shared" si="262"/>
        <v>#DIV/0!</v>
      </c>
      <c r="CI31" s="147" t="e">
        <f t="shared" si="263"/>
        <v>#DIV/0!</v>
      </c>
      <c r="CJ31" s="47" t="e">
        <f t="shared" si="193"/>
        <v>#DIV/0!</v>
      </c>
      <c r="CK31" s="150" t="e">
        <f t="shared" si="264"/>
        <v>#DIV/0!</v>
      </c>
      <c r="CL31" s="138" t="s">
        <v>8</v>
      </c>
      <c r="CM31" s="146" t="s">
        <v>8</v>
      </c>
      <c r="CN31" s="149" t="e">
        <f t="shared" si="265"/>
        <v>#DIV/0!</v>
      </c>
      <c r="CO31" s="147" t="e">
        <f t="shared" si="266"/>
        <v>#DIV/0!</v>
      </c>
      <c r="CP31" s="47" t="e">
        <f t="shared" si="195"/>
        <v>#DIV/0!</v>
      </c>
      <c r="CQ31" s="150" t="e">
        <f t="shared" si="267"/>
        <v>#DIV/0!</v>
      </c>
      <c r="CR31" s="138" t="s">
        <v>8</v>
      </c>
      <c r="CS31" s="146" t="s">
        <v>8</v>
      </c>
      <c r="CT31" s="149" t="e">
        <f t="shared" si="268"/>
        <v>#DIV/0!</v>
      </c>
      <c r="CU31" s="147" t="e">
        <f t="shared" si="269"/>
        <v>#DIV/0!</v>
      </c>
      <c r="CV31" s="47" t="e">
        <f t="shared" si="197"/>
        <v>#DIV/0!</v>
      </c>
      <c r="CW31" s="150" t="e">
        <f t="shared" si="270"/>
        <v>#DIV/0!</v>
      </c>
      <c r="CX31" s="138" t="s">
        <v>8</v>
      </c>
      <c r="CY31" s="146" t="s">
        <v>8</v>
      </c>
      <c r="CZ31" s="149" t="e">
        <f t="shared" si="271"/>
        <v>#DIV/0!</v>
      </c>
      <c r="DA31" s="147" t="e">
        <f t="shared" si="272"/>
        <v>#DIV/0!</v>
      </c>
      <c r="DB31" s="47" t="e">
        <f t="shared" si="199"/>
        <v>#DIV/0!</v>
      </c>
      <c r="DC31" s="150" t="e">
        <f t="shared" si="273"/>
        <v>#DIV/0!</v>
      </c>
      <c r="DD31" s="138" t="s">
        <v>8</v>
      </c>
      <c r="DE31" s="146" t="s">
        <v>8</v>
      </c>
      <c r="DF31" s="149" t="e">
        <f t="shared" si="274"/>
        <v>#DIV/0!</v>
      </c>
      <c r="DG31" s="147" t="e">
        <f t="shared" si="275"/>
        <v>#DIV/0!</v>
      </c>
      <c r="DH31" s="47" t="e">
        <f t="shared" si="201"/>
        <v>#DIV/0!</v>
      </c>
      <c r="DI31" s="150" t="e">
        <f t="shared" si="276"/>
        <v>#DIV/0!</v>
      </c>
      <c r="DJ31" s="138" t="s">
        <v>8</v>
      </c>
      <c r="DK31" s="146" t="s">
        <v>8</v>
      </c>
      <c r="DL31" s="149" t="e">
        <f t="shared" si="277"/>
        <v>#DIV/0!</v>
      </c>
      <c r="DM31" s="147" t="e">
        <f t="shared" si="278"/>
        <v>#DIV/0!</v>
      </c>
      <c r="DN31" s="47" t="e">
        <f t="shared" si="203"/>
        <v>#DIV/0!</v>
      </c>
      <c r="DO31" s="150" t="e">
        <f t="shared" si="279"/>
        <v>#DIV/0!</v>
      </c>
      <c r="DP31" s="138" t="s">
        <v>8</v>
      </c>
      <c r="DQ31" s="146" t="s">
        <v>8</v>
      </c>
      <c r="DR31" s="149" t="e">
        <f t="shared" si="280"/>
        <v>#DIV/0!</v>
      </c>
      <c r="DS31" s="147" t="e">
        <f t="shared" si="281"/>
        <v>#DIV/0!</v>
      </c>
      <c r="DT31" s="47" t="e">
        <f t="shared" si="205"/>
        <v>#DIV/0!</v>
      </c>
      <c r="DU31" s="150" t="e">
        <f t="shared" si="282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3"/>
        <v>#DIV/0!</v>
      </c>
      <c r="DZ31" s="30" t="e">
        <f t="shared" si="207"/>
        <v>#DIV/0!</v>
      </c>
      <c r="EA31" s="148" t="e">
        <f t="shared" si="284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/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29"/>
        <v>#DIV/0!</v>
      </c>
      <c r="U32" s="147" t="e">
        <f t="shared" si="230"/>
        <v>#DIV/0!</v>
      </c>
      <c r="V32" s="47" t="e">
        <f t="shared" si="180"/>
        <v>#DIV/0!</v>
      </c>
      <c r="W32" s="148" t="e">
        <f t="shared" si="231"/>
        <v>#DIV/0!</v>
      </c>
      <c r="X32" s="138" t="s">
        <v>8</v>
      </c>
      <c r="Y32" s="146" t="s">
        <v>8</v>
      </c>
      <c r="Z32" s="149" t="e">
        <f t="shared" si="232"/>
        <v>#DIV/0!</v>
      </c>
      <c r="AA32" s="147" t="e">
        <f t="shared" si="233"/>
        <v>#DIV/0!</v>
      </c>
      <c r="AB32" s="47" t="e">
        <f t="shared" si="181"/>
        <v>#DIV/0!</v>
      </c>
      <c r="AC32" s="148" t="e">
        <f t="shared" si="234"/>
        <v>#DIV/0!</v>
      </c>
      <c r="AD32" s="138" t="s">
        <v>8</v>
      </c>
      <c r="AE32" s="146" t="s">
        <v>8</v>
      </c>
      <c r="AF32" s="149" t="e">
        <f t="shared" si="235"/>
        <v>#DIV/0!</v>
      </c>
      <c r="AG32" s="147" t="e">
        <f t="shared" si="236"/>
        <v>#DIV/0!</v>
      </c>
      <c r="AH32" s="47" t="e">
        <f t="shared" si="182"/>
        <v>#DIV/0!</v>
      </c>
      <c r="AI32" s="148" t="e">
        <f t="shared" si="237"/>
        <v>#DIV/0!</v>
      </c>
      <c r="AJ32" s="138" t="s">
        <v>8</v>
      </c>
      <c r="AK32" s="146" t="s">
        <v>8</v>
      </c>
      <c r="AL32" s="149" t="e">
        <f t="shared" si="238"/>
        <v>#DIV/0!</v>
      </c>
      <c r="AM32" s="147" t="e">
        <f t="shared" si="239"/>
        <v>#DIV/0!</v>
      </c>
      <c r="AN32" s="47" t="e">
        <f t="shared" si="183"/>
        <v>#DIV/0!</v>
      </c>
      <c r="AO32" s="148" t="e">
        <f t="shared" si="240"/>
        <v>#DIV/0!</v>
      </c>
      <c r="AP32" s="138" t="s">
        <v>8</v>
      </c>
      <c r="AQ32" s="146" t="s">
        <v>8</v>
      </c>
      <c r="AR32" s="149" t="e">
        <f t="shared" si="241"/>
        <v>#DIV/0!</v>
      </c>
      <c r="AS32" s="147" t="e">
        <f t="shared" si="242"/>
        <v>#DIV/0!</v>
      </c>
      <c r="AT32" s="47" t="e">
        <f t="shared" si="184"/>
        <v>#DIV/0!</v>
      </c>
      <c r="AU32" s="148" t="e">
        <f t="shared" si="243"/>
        <v>#DIV/0!</v>
      </c>
      <c r="AV32" s="138" t="s">
        <v>8</v>
      </c>
      <c r="AW32" s="146" t="s">
        <v>8</v>
      </c>
      <c r="AX32" s="149" t="e">
        <f t="shared" si="244"/>
        <v>#DIV/0!</v>
      </c>
      <c r="AY32" s="147" t="e">
        <f t="shared" si="245"/>
        <v>#DIV/0!</v>
      </c>
      <c r="AZ32" s="47" t="e">
        <f t="shared" si="185"/>
        <v>#DIV/0!</v>
      </c>
      <c r="BA32" s="148" t="e">
        <f t="shared" si="246"/>
        <v>#DIV/0!</v>
      </c>
      <c r="BB32" s="138" t="s">
        <v>8</v>
      </c>
      <c r="BC32" s="146" t="s">
        <v>8</v>
      </c>
      <c r="BD32" s="149" t="e">
        <f t="shared" si="247"/>
        <v>#DIV/0!</v>
      </c>
      <c r="BE32" s="147" t="e">
        <f t="shared" si="248"/>
        <v>#DIV/0!</v>
      </c>
      <c r="BF32" s="47" t="e">
        <f t="shared" si="186"/>
        <v>#DIV/0!</v>
      </c>
      <c r="BG32" s="148" t="e">
        <f t="shared" si="249"/>
        <v>#DIV/0!</v>
      </c>
      <c r="BH32" s="138" t="s">
        <v>8</v>
      </c>
      <c r="BI32" s="146" t="s">
        <v>8</v>
      </c>
      <c r="BJ32" s="149" t="e">
        <f t="shared" si="250"/>
        <v>#DIV/0!</v>
      </c>
      <c r="BK32" s="147" t="e">
        <f t="shared" si="251"/>
        <v>#DIV/0!</v>
      </c>
      <c r="BL32" s="47" t="e">
        <f t="shared" si="187"/>
        <v>#DIV/0!</v>
      </c>
      <c r="BM32" s="148" t="e">
        <f t="shared" si="252"/>
        <v>#DIV/0!</v>
      </c>
      <c r="BN32" s="138" t="s">
        <v>8</v>
      </c>
      <c r="BO32" s="146" t="s">
        <v>8</v>
      </c>
      <c r="BP32" s="149" t="e">
        <f t="shared" si="253"/>
        <v>#DIV/0!</v>
      </c>
      <c r="BQ32" s="147" t="e">
        <f t="shared" si="254"/>
        <v>#DIV/0!</v>
      </c>
      <c r="BR32" s="47" t="e">
        <f t="shared" si="188"/>
        <v>#DIV/0!</v>
      </c>
      <c r="BS32" s="150" t="e">
        <f t="shared" si="255"/>
        <v>#DIV/0!</v>
      </c>
      <c r="BT32" s="138" t="s">
        <v>8</v>
      </c>
      <c r="BU32" s="146" t="s">
        <v>8</v>
      </c>
      <c r="BV32" s="149" t="e">
        <f t="shared" si="256"/>
        <v>#DIV/0!</v>
      </c>
      <c r="BW32" s="147" t="e">
        <f t="shared" si="257"/>
        <v>#DIV/0!</v>
      </c>
      <c r="BX32" s="47" t="e">
        <f t="shared" si="190"/>
        <v>#DIV/0!</v>
      </c>
      <c r="BY32" s="150" t="e">
        <f t="shared" si="258"/>
        <v>#DIV/0!</v>
      </c>
      <c r="BZ32" s="138" t="s">
        <v>8</v>
      </c>
      <c r="CA32" s="146" t="s">
        <v>8</v>
      </c>
      <c r="CB32" s="149" t="e">
        <f t="shared" si="259"/>
        <v>#DIV/0!</v>
      </c>
      <c r="CC32" s="147" t="e">
        <f t="shared" si="260"/>
        <v>#DIV/0!</v>
      </c>
      <c r="CD32" s="47" t="e">
        <f t="shared" si="192"/>
        <v>#DIV/0!</v>
      </c>
      <c r="CE32" s="150" t="e">
        <f t="shared" si="261"/>
        <v>#DIV/0!</v>
      </c>
      <c r="CF32" s="138" t="s">
        <v>8</v>
      </c>
      <c r="CG32" s="146" t="s">
        <v>8</v>
      </c>
      <c r="CH32" s="149" t="e">
        <f t="shared" si="262"/>
        <v>#DIV/0!</v>
      </c>
      <c r="CI32" s="147" t="e">
        <f t="shared" si="263"/>
        <v>#DIV/0!</v>
      </c>
      <c r="CJ32" s="47" t="e">
        <f t="shared" si="193"/>
        <v>#DIV/0!</v>
      </c>
      <c r="CK32" s="150" t="e">
        <f t="shared" si="264"/>
        <v>#DIV/0!</v>
      </c>
      <c r="CL32" s="138" t="s">
        <v>8</v>
      </c>
      <c r="CM32" s="146" t="s">
        <v>8</v>
      </c>
      <c r="CN32" s="149" t="e">
        <f t="shared" si="265"/>
        <v>#DIV/0!</v>
      </c>
      <c r="CO32" s="147" t="e">
        <f t="shared" si="266"/>
        <v>#DIV/0!</v>
      </c>
      <c r="CP32" s="47" t="e">
        <f t="shared" si="195"/>
        <v>#DIV/0!</v>
      </c>
      <c r="CQ32" s="150" t="e">
        <f t="shared" si="267"/>
        <v>#DIV/0!</v>
      </c>
      <c r="CR32" s="138" t="s">
        <v>8</v>
      </c>
      <c r="CS32" s="146" t="s">
        <v>8</v>
      </c>
      <c r="CT32" s="149" t="e">
        <f t="shared" si="268"/>
        <v>#DIV/0!</v>
      </c>
      <c r="CU32" s="147" t="e">
        <f t="shared" si="269"/>
        <v>#DIV/0!</v>
      </c>
      <c r="CV32" s="47" t="e">
        <f t="shared" si="197"/>
        <v>#DIV/0!</v>
      </c>
      <c r="CW32" s="150" t="e">
        <f t="shared" si="270"/>
        <v>#DIV/0!</v>
      </c>
      <c r="CX32" s="138" t="s">
        <v>8</v>
      </c>
      <c r="CY32" s="146" t="s">
        <v>8</v>
      </c>
      <c r="CZ32" s="149" t="e">
        <f t="shared" si="271"/>
        <v>#DIV/0!</v>
      </c>
      <c r="DA32" s="147" t="e">
        <f t="shared" si="272"/>
        <v>#DIV/0!</v>
      </c>
      <c r="DB32" s="47" t="e">
        <f t="shared" si="199"/>
        <v>#DIV/0!</v>
      </c>
      <c r="DC32" s="150" t="e">
        <f t="shared" si="273"/>
        <v>#DIV/0!</v>
      </c>
      <c r="DD32" s="138" t="s">
        <v>8</v>
      </c>
      <c r="DE32" s="146" t="s">
        <v>8</v>
      </c>
      <c r="DF32" s="149" t="e">
        <f t="shared" si="274"/>
        <v>#DIV/0!</v>
      </c>
      <c r="DG32" s="147" t="e">
        <f t="shared" si="275"/>
        <v>#DIV/0!</v>
      </c>
      <c r="DH32" s="47" t="e">
        <f t="shared" si="201"/>
        <v>#DIV/0!</v>
      </c>
      <c r="DI32" s="150" t="e">
        <f t="shared" si="276"/>
        <v>#DIV/0!</v>
      </c>
      <c r="DJ32" s="138" t="s">
        <v>8</v>
      </c>
      <c r="DK32" s="146" t="s">
        <v>8</v>
      </c>
      <c r="DL32" s="149" t="e">
        <f t="shared" si="277"/>
        <v>#DIV/0!</v>
      </c>
      <c r="DM32" s="147" t="e">
        <f t="shared" si="278"/>
        <v>#DIV/0!</v>
      </c>
      <c r="DN32" s="47" t="e">
        <f t="shared" si="203"/>
        <v>#DIV/0!</v>
      </c>
      <c r="DO32" s="150" t="e">
        <f t="shared" si="279"/>
        <v>#DIV/0!</v>
      </c>
      <c r="DP32" s="138" t="s">
        <v>8</v>
      </c>
      <c r="DQ32" s="146" t="s">
        <v>8</v>
      </c>
      <c r="DR32" s="149" t="e">
        <f t="shared" si="280"/>
        <v>#DIV/0!</v>
      </c>
      <c r="DS32" s="147" t="e">
        <f t="shared" si="281"/>
        <v>#DIV/0!</v>
      </c>
      <c r="DT32" s="47" t="e">
        <f t="shared" si="205"/>
        <v>#DIV/0!</v>
      </c>
      <c r="DU32" s="150" t="e">
        <f t="shared" si="282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3"/>
        <v>#DIV/0!</v>
      </c>
      <c r="DZ32" s="199" t="e">
        <f t="shared" si="207"/>
        <v>#DIV/0!</v>
      </c>
      <c r="EA32" s="148" t="e">
        <f t="shared" si="284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/>
    </row>
    <row r="33" spans="1:196" s="25" customFormat="1" ht="36.75" customHeight="1" thickBot="1" x14ac:dyDescent="0.25">
      <c r="A33" s="196" t="s">
        <v>6</v>
      </c>
      <c r="B33" s="114">
        <v>26880885</v>
      </c>
      <c r="C33" s="198">
        <v>30</v>
      </c>
      <c r="D33" s="197">
        <f>B33*C33/100</f>
        <v>8064265.5</v>
      </c>
      <c r="E33" s="95">
        <f>100-C33</f>
        <v>70</v>
      </c>
      <c r="F33" s="75">
        <f>B33-D33</f>
        <v>18816619.5</v>
      </c>
      <c r="G33" s="94">
        <f>SUM(G9:G32)</f>
        <v>16047</v>
      </c>
      <c r="H33" s="94">
        <f>SUM(H9:H32)</f>
        <v>30502320.5</v>
      </c>
      <c r="I33" s="39" t="s">
        <v>8</v>
      </c>
      <c r="J33" s="174">
        <f>H33/G33</f>
        <v>1900.8113977690534</v>
      </c>
      <c r="K33" s="105" t="s">
        <v>8</v>
      </c>
      <c r="L33" s="72">
        <f>SUM(L9:L32)</f>
        <v>8064265.5</v>
      </c>
      <c r="M33" s="68" t="s">
        <v>8</v>
      </c>
      <c r="N33" s="40">
        <f>(SUMIF(M9:M32,"&lt;1")+1)/(COUNTIFS(M9:M32,"&lt;1")+1)</f>
        <v>0.3724167761497697</v>
      </c>
      <c r="O33" s="41" t="s">
        <v>8</v>
      </c>
      <c r="P33" s="38">
        <f>SUM(P9:P17)</f>
        <v>10240868.32516592</v>
      </c>
      <c r="Q33" s="38">
        <f>SUM(Q9:Q17)</f>
        <v>10240868.32516592</v>
      </c>
      <c r="R33" s="81">
        <f>F33-Q33</f>
        <v>8575751.17483408</v>
      </c>
      <c r="S33" s="40">
        <f>(SUMIF(T9:T32,"&lt;1")+1)/(COUNTIFS(T9:T32,"&lt;1")+1)</f>
        <v>0.49697449820005951</v>
      </c>
      <c r="T33" s="41" t="s">
        <v>8</v>
      </c>
      <c r="U33" s="41" t="s">
        <v>8</v>
      </c>
      <c r="V33" s="38">
        <f>SUM(V9:V17)</f>
        <v>9946212.8364939503</v>
      </c>
      <c r="W33" s="38">
        <f>SUM(W9:W17)</f>
        <v>8575751.1748340819</v>
      </c>
      <c r="X33" s="81">
        <f>R33-W33</f>
        <v>0</v>
      </c>
      <c r="Y33" s="40">
        <f>(SUMIF(Z9:Z32,"&lt;1")+1)/(COUNTIFS(Z9:Z32,"&lt;1")+1)</f>
        <v>0.5985180832086433</v>
      </c>
      <c r="Z33" s="41" t="s">
        <v>8</v>
      </c>
      <c r="AA33" s="41" t="s">
        <v>8</v>
      </c>
      <c r="AB33" s="38">
        <f>SUM(AB9:AB17)</f>
        <v>8377835.3899381924</v>
      </c>
      <c r="AC33" s="38">
        <f>SUM(AC9:AC17)</f>
        <v>0</v>
      </c>
      <c r="AD33" s="81">
        <f>X33-AC33</f>
        <v>0</v>
      </c>
      <c r="AE33" s="40">
        <f>(SUMIF(AF9:AF32,"&lt;1")+1)/(COUNTIFS(AF9:AF32,"&lt;1")+1)</f>
        <v>0.5985180832086433</v>
      </c>
      <c r="AF33" s="41" t="s">
        <v>8</v>
      </c>
      <c r="AG33" s="41" t="s">
        <v>8</v>
      </c>
      <c r="AH33" s="38">
        <f>SUM(AH9:AH17)</f>
        <v>8377835.3899381924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0.5985180832086433</v>
      </c>
      <c r="AL33" s="41" t="s">
        <v>8</v>
      </c>
      <c r="AM33" s="41" t="s">
        <v>8</v>
      </c>
      <c r="AN33" s="38">
        <f>SUM(AN9:AN17)</f>
        <v>8377835.3899381924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0.5985180832086433</v>
      </c>
      <c r="AR33" s="41" t="s">
        <v>8</v>
      </c>
      <c r="AS33" s="41" t="s">
        <v>8</v>
      </c>
      <c r="AT33" s="38">
        <f>SUM(AT9:AT17)</f>
        <v>8377835.3899381924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0.5985180832086433</v>
      </c>
      <c r="AX33" s="41" t="s">
        <v>8</v>
      </c>
      <c r="AY33" s="41" t="s">
        <v>8</v>
      </c>
      <c r="AZ33" s="38">
        <f>SUM(AZ9:AZ17)</f>
        <v>8377835.3899381924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0.5985180832086433</v>
      </c>
      <c r="BD33" s="41" t="s">
        <v>8</v>
      </c>
      <c r="BE33" s="41" t="s">
        <v>8</v>
      </c>
      <c r="BF33" s="38">
        <f>SUM(BF9:BF17)</f>
        <v>8377835.3899381924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0.5985180832086433</v>
      </c>
      <c r="BJ33" s="41" t="s">
        <v>8</v>
      </c>
      <c r="BK33" s="41" t="s">
        <v>8</v>
      </c>
      <c r="BL33" s="38">
        <f>SUM(BL9:BL17)</f>
        <v>8377835.3899381924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0.5985180832086433</v>
      </c>
      <c r="BP33" s="41" t="s">
        <v>8</v>
      </c>
      <c r="BQ33" s="41" t="s">
        <v>8</v>
      </c>
      <c r="BR33" s="38">
        <f>SUM(BR9:BR17)</f>
        <v>8377835.3899381924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0.5985180832086433</v>
      </c>
      <c r="BV33" s="41" t="s">
        <v>8</v>
      </c>
      <c r="BW33" s="41" t="s">
        <v>8</v>
      </c>
      <c r="BX33" s="38">
        <f>SUM(BX9:BX17)</f>
        <v>8377835.3899381924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0.5985180832086433</v>
      </c>
      <c r="CB33" s="41" t="s">
        <v>8</v>
      </c>
      <c r="CC33" s="41" t="s">
        <v>8</v>
      </c>
      <c r="CD33" s="38">
        <f>SUM(CD9:CD17)</f>
        <v>8377835.3899381924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0.5985180832086433</v>
      </c>
      <c r="CH33" s="41" t="s">
        <v>8</v>
      </c>
      <c r="CI33" s="41" t="s">
        <v>8</v>
      </c>
      <c r="CJ33" s="38">
        <f>SUM(CJ9:CJ17)</f>
        <v>8377835.3899381924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0.5985180832086433</v>
      </c>
      <c r="CN33" s="41" t="s">
        <v>8</v>
      </c>
      <c r="CO33" s="41" t="s">
        <v>8</v>
      </c>
      <c r="CP33" s="38">
        <f>SUM(CP9:CP17)</f>
        <v>8377835.3899381924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0.5985180832086433</v>
      </c>
      <c r="CT33" s="41" t="s">
        <v>8</v>
      </c>
      <c r="CU33" s="41" t="s">
        <v>8</v>
      </c>
      <c r="CV33" s="38">
        <f>SUM(CV9:CV17)</f>
        <v>8377835.3899381924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0.5985180832086433</v>
      </c>
      <c r="CZ33" s="41" t="s">
        <v>8</v>
      </c>
      <c r="DA33" s="41" t="s">
        <v>8</v>
      </c>
      <c r="DB33" s="38">
        <f>SUM(DB9:DB17)</f>
        <v>8377835.3899381924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0.5985180832086433</v>
      </c>
      <c r="DF33" s="41" t="s">
        <v>8</v>
      </c>
      <c r="DG33" s="41" t="s">
        <v>8</v>
      </c>
      <c r="DH33" s="38">
        <f>SUM(DH9:DH17)</f>
        <v>8377835.3899381924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0.5985180832086433</v>
      </c>
      <c r="DL33" s="41" t="s">
        <v>8</v>
      </c>
      <c r="DM33" s="41" t="s">
        <v>8</v>
      </c>
      <c r="DN33" s="38">
        <f>SUM(DN9:DN17)</f>
        <v>8377835.3899381924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0.5985180832086433</v>
      </c>
      <c r="DR33" s="41" t="s">
        <v>8</v>
      </c>
      <c r="DS33" s="41" t="s">
        <v>8</v>
      </c>
      <c r="DT33" s="38">
        <f>SUM(DT9:DT17)</f>
        <v>8377835.3899381924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0.5985180832086433</v>
      </c>
      <c r="DX33" s="41" t="s">
        <v>8</v>
      </c>
      <c r="DY33" s="41" t="s">
        <v>8</v>
      </c>
      <c r="DZ33" s="38">
        <f>SUM(DZ9:DZ17)</f>
        <v>8377835.3899381924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0.5985180832086433</v>
      </c>
      <c r="ED33" s="41" t="s">
        <v>8</v>
      </c>
      <c r="EE33" s="41" t="s">
        <v>8</v>
      </c>
      <c r="EF33" s="38">
        <f>SUM(EF9:EF17)</f>
        <v>8377835.3899381924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0.5985180832086433</v>
      </c>
      <c r="EJ33" s="41" t="s">
        <v>8</v>
      </c>
      <c r="EK33" s="41" t="s">
        <v>8</v>
      </c>
      <c r="EL33" s="38">
        <f>SUM(EL9:EL17)</f>
        <v>8377835.3899381924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0.5985180832086433</v>
      </c>
      <c r="EP33" s="41" t="s">
        <v>8</v>
      </c>
      <c r="EQ33" s="41" t="s">
        <v>8</v>
      </c>
      <c r="ER33" s="38">
        <f>SUM(ER9:ER17)</f>
        <v>8377835.3899381924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0.5985180832086433</v>
      </c>
      <c r="EV33" s="41" t="s">
        <v>8</v>
      </c>
      <c r="EW33" s="41" t="s">
        <v>8</v>
      </c>
      <c r="EX33" s="38">
        <f>SUM(EX9:EX17)</f>
        <v>8377835.3899381924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0.5985180832086433</v>
      </c>
      <c r="FB33" s="41" t="s">
        <v>8</v>
      </c>
      <c r="FC33" s="41" t="s">
        <v>8</v>
      </c>
      <c r="FD33" s="38">
        <f>SUM(FD9:FD17)</f>
        <v>8377835.3899381924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0.5985180832086433</v>
      </c>
      <c r="FH33" s="41" t="s">
        <v>8</v>
      </c>
      <c r="FI33" s="41" t="s">
        <v>8</v>
      </c>
      <c r="FJ33" s="38">
        <f>SUM(FJ9:FJ17)</f>
        <v>8377835.3899381924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0.5985180832086433</v>
      </c>
      <c r="FN33" s="41" t="s">
        <v>8</v>
      </c>
      <c r="FO33" s="41" t="s">
        <v>8</v>
      </c>
      <c r="FP33" s="38">
        <f>SUM(FP9:FP17)</f>
        <v>8377835.3899381924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0.5985180832086433</v>
      </c>
      <c r="FT33" s="41" t="s">
        <v>8</v>
      </c>
      <c r="FU33" s="41" t="s">
        <v>8</v>
      </c>
      <c r="FV33" s="38">
        <f>SUM(FV9:FV17)</f>
        <v>8377835.3899381924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0.5985180832086433</v>
      </c>
      <c r="FZ33" s="41" t="s">
        <v>8</v>
      </c>
      <c r="GA33" s="41" t="s">
        <v>8</v>
      </c>
      <c r="GB33" s="38">
        <f>SUM(GB9:GB17)</f>
        <v>8377835.3899381924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0.5985180832086433</v>
      </c>
      <c r="GF33" s="41" t="s">
        <v>8</v>
      </c>
      <c r="GG33" s="41" t="s">
        <v>8</v>
      </c>
      <c r="GH33" s="38">
        <f>SUM(GH9:GH17)</f>
        <v>8377835.3899381924</v>
      </c>
      <c r="GI33" s="75">
        <f>SUM(GI9:GI17)</f>
        <v>0</v>
      </c>
      <c r="GJ33" s="200">
        <f>SUM(GJ9:GJ17)</f>
        <v>18816619.5</v>
      </c>
      <c r="GK33" s="201">
        <f>L33+GJ33</f>
        <v>26880885</v>
      </c>
      <c r="GL33" s="202" t="s">
        <v>8</v>
      </c>
      <c r="GM33" s="201">
        <f>SUM(GM9:GM17)</f>
        <v>26880884.999999996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2025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2025'!Z_287B6B75_F102_4A35_99B4_72102AA4A344__wvu_PrintTitles</vt:lpstr>
      <vt:lpstr>'Исходные данные'!Заголовки_для_печати</vt:lpstr>
      <vt:lpstr>'Расчет дотации на 2025'!Заголовки_для_печати</vt:lpstr>
      <vt:lpstr>'Исходные данные'!Область_печати</vt:lpstr>
      <vt:lpstr>'Расчет дотации на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2023-10-18T09:58:56Z</cp:lastPrinted>
  <dcterms:created xsi:type="dcterms:W3CDTF">2013-11-15T09:40:24Z</dcterms:created>
  <dcterms:modified xsi:type="dcterms:W3CDTF">2023-10-18T03:49:29Z</dcterms:modified>
</cp:coreProperties>
</file>