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935" yWindow="90" windowWidth="16380" windowHeight="8190" tabRatio="427"/>
  </bookViews>
  <sheets>
    <sheet name="Исходные данные" sheetId="1" r:id="rId1"/>
    <sheet name="Расчет КРП" sheetId="2" r:id="rId2"/>
    <sheet name="Расчет дотации на 2024" sheetId="4" r:id="rId3"/>
  </sheets>
  <definedNames>
    <definedName name="___xlfn_COUNTIFS">#N/A</definedName>
    <definedName name="__xlfn_COUNTIFS">NA()</definedName>
    <definedName name="_xlnm._FilterDatabase" localSheetId="2" hidden="1">'Расчет дотации на 2024'!#REF!</definedName>
    <definedName name="Excel_BuiltIn__FilterDatabase" localSheetId="2">'Расчет дотации на 2024'!#REF!</definedName>
    <definedName name="Excel_BuiltIn_Print_Titles" localSheetId="0">'Исходные данные'!$A$5:$HZ$8</definedName>
    <definedName name="Z_287B6B75_F102_4A35_99B4_72102AA4A344__wvu_FilterData" localSheetId="0">'Исходные данные'!$B$8:$G$21</definedName>
    <definedName name="Z_287B6B75_F102_4A35_99B4_72102AA4A344__wvu_FilterData" localSheetId="2">'Расчет дотации на 2024'!#REF!</definedName>
    <definedName name="Z_287B6B75_F102_4A35_99B4_72102AA4A344__wvu_PrintArea" localSheetId="0">'Исходные данные'!$B$1:$G$18</definedName>
    <definedName name="Z_287B6B75_F102_4A35_99B4_72102AA4A344__wvu_PrintArea" localSheetId="2">'Расчет дотации на 2024'!#REF!</definedName>
    <definedName name="Z_287B6B75_F102_4A35_99B4_72102AA4A344__wvu_PrintTitles" localSheetId="0">'Исходные данные'!$A$5:$HZ$8</definedName>
    <definedName name="Z_287B6B75_F102_4A35_99B4_72102AA4A344__wvu_PrintTitles" localSheetId="2">'Расчет дотации на 2024'!$A:$A</definedName>
    <definedName name="_xlnm.Print_Titles" localSheetId="0">'Исходные данные'!$5:$8</definedName>
    <definedName name="_xlnm.Print_Titles" localSheetId="2">'Расчет дотации на 2024'!$A:$A</definedName>
    <definedName name="_xlnm.Print_Area" localSheetId="0">'Исходные данные'!$A$1:$J$34</definedName>
    <definedName name="_xlnm.Print_Area" localSheetId="2">'Расчет дотации на 2024'!$A$1:$GM$33</definedName>
  </definedNames>
  <calcPr calcId="145621"/>
</workbook>
</file>

<file path=xl/calcChain.xml><?xml version="1.0" encoding="utf-8"?>
<calcChain xmlns="http://schemas.openxmlformats.org/spreadsheetml/2006/main">
  <c r="G34" i="1" l="1"/>
  <c r="E34" i="1"/>
  <c r="F11" i="1" l="1"/>
  <c r="F12" i="1"/>
  <c r="F13" i="1"/>
  <c r="F14" i="1"/>
  <c r="F15" i="1"/>
  <c r="F16" i="1"/>
  <c r="F17" i="1"/>
  <c r="F18" i="1"/>
  <c r="F10" i="1"/>
  <c r="D7" i="2" l="1"/>
  <c r="D8" i="2"/>
  <c r="D9" i="2"/>
  <c r="D10" i="2"/>
  <c r="D11" i="2"/>
  <c r="D12" i="2"/>
  <c r="D13" i="2"/>
  <c r="D14" i="2"/>
  <c r="D6" i="2"/>
  <c r="C7" i="2" l="1"/>
  <c r="F7" i="2" s="1"/>
  <c r="C9" i="2"/>
  <c r="F9" i="2" s="1"/>
  <c r="C11" i="2"/>
  <c r="F11" i="2" s="1"/>
  <c r="C13" i="2"/>
  <c r="F13" i="2" s="1"/>
  <c r="C6" i="2" l="1"/>
  <c r="F6" i="2" s="1"/>
  <c r="C14" i="2"/>
  <c r="F14" i="2" s="1"/>
  <c r="C12" i="2"/>
  <c r="F12" i="2" s="1"/>
  <c r="C10" i="2"/>
  <c r="F10" i="2" s="1"/>
  <c r="C8" i="2"/>
  <c r="F8" i="2" s="1"/>
  <c r="C15" i="2"/>
  <c r="C17" i="2"/>
  <c r="C19" i="2"/>
  <c r="C21" i="2"/>
  <c r="C23" i="2"/>
  <c r="C25" i="2"/>
  <c r="C27" i="2"/>
  <c r="C29" i="2"/>
  <c r="C16" i="2"/>
  <c r="C28" i="2" l="1"/>
  <c r="C26" i="2"/>
  <c r="C24" i="2"/>
  <c r="C22" i="2"/>
  <c r="C20" i="2"/>
  <c r="C18" i="2"/>
  <c r="GM33" i="4" l="1"/>
  <c r="GM7" i="4"/>
  <c r="I22" i="4" l="1"/>
  <c r="I23" i="4"/>
  <c r="I24" i="4"/>
  <c r="I25" i="4"/>
  <c r="I26" i="4"/>
  <c r="I27" i="4"/>
  <c r="I28" i="4"/>
  <c r="I29" i="4"/>
  <c r="I30" i="4"/>
  <c r="I31" i="4"/>
  <c r="I32" i="4"/>
  <c r="H22" i="4"/>
  <c r="H23" i="4"/>
  <c r="H24" i="4"/>
  <c r="H25" i="4"/>
  <c r="H26" i="4"/>
  <c r="H27" i="4"/>
  <c r="H28" i="4"/>
  <c r="H29" i="4"/>
  <c r="H30" i="4"/>
  <c r="H31" i="4"/>
  <c r="H32" i="4"/>
  <c r="G22" i="4"/>
  <c r="G23" i="4"/>
  <c r="G24" i="4"/>
  <c r="G25" i="4"/>
  <c r="G26" i="4"/>
  <c r="G27" i="4"/>
  <c r="G28" i="4"/>
  <c r="G29" i="4"/>
  <c r="G30" i="4"/>
  <c r="G31" i="4"/>
  <c r="G32" i="4"/>
  <c r="D34" i="1" l="1"/>
  <c r="C34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B5" i="2"/>
  <c r="C5" i="2" s="1"/>
  <c r="D5" i="2" s="1"/>
  <c r="E5" i="2" s="1"/>
  <c r="H33" i="4" l="1"/>
  <c r="K22" i="4" s="1"/>
  <c r="L25" i="4"/>
  <c r="L29" i="4"/>
  <c r="L24" i="4"/>
  <c r="L28" i="4"/>
  <c r="L32" i="4"/>
  <c r="L23" i="4"/>
  <c r="L27" i="4"/>
  <c r="L31" i="4"/>
  <c r="L22" i="4"/>
  <c r="L26" i="4"/>
  <c r="L30" i="4"/>
  <c r="L7" i="4"/>
  <c r="F33" i="4"/>
  <c r="L21" i="4"/>
  <c r="K26" i="4" l="1"/>
  <c r="K24" i="4"/>
  <c r="K31" i="4"/>
  <c r="K25" i="4"/>
  <c r="K28" i="4"/>
  <c r="K23" i="4"/>
  <c r="K30" i="4"/>
  <c r="K29" i="4"/>
  <c r="K27" i="4"/>
  <c r="K32" i="4"/>
  <c r="M7" i="4"/>
  <c r="N7" i="4" s="1"/>
  <c r="O7" i="4" s="1"/>
  <c r="P7" i="4" s="1"/>
  <c r="Q7" i="4" s="1"/>
  <c r="R7" i="4" s="1"/>
  <c r="S7" i="4" s="1"/>
  <c r="J33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33" i="4"/>
  <c r="M24" i="4"/>
  <c r="M31" i="4"/>
  <c r="M27" i="4"/>
  <c r="M26" i="4"/>
  <c r="M25" i="4"/>
  <c r="M28" i="4"/>
  <c r="M29" i="4"/>
  <c r="M22" i="4"/>
  <c r="M30" i="4"/>
  <c r="M3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33" i="4" l="1"/>
  <c r="Z7" i="4"/>
  <c r="AA7" i="4" s="1"/>
  <c r="AB7" i="4" s="1"/>
  <c r="AC7" i="4" s="1"/>
  <c r="AD7" i="4" s="1"/>
  <c r="AE7" i="4" s="1"/>
  <c r="O26" i="4" l="1"/>
  <c r="P26" i="4" s="1"/>
  <c r="O25" i="4"/>
  <c r="P25" i="4" s="1"/>
  <c r="O30" i="4"/>
  <c r="P30" i="4" s="1"/>
  <c r="O29" i="4"/>
  <c r="P29" i="4" s="1"/>
  <c r="O22" i="4"/>
  <c r="P22" i="4" s="1"/>
  <c r="O23" i="4"/>
  <c r="P23" i="4" s="1"/>
  <c r="O27" i="4"/>
  <c r="P27" i="4" s="1"/>
  <c r="O32" i="4"/>
  <c r="P32" i="4" s="1"/>
  <c r="O31" i="4"/>
  <c r="P31" i="4" s="1"/>
  <c r="O28" i="4"/>
  <c r="P28" i="4" s="1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Q28" i="4" s="1"/>
  <c r="AL7" i="4"/>
  <c r="AM7" i="4" s="1"/>
  <c r="AN7" i="4" s="1"/>
  <c r="AO7" i="4" s="1"/>
  <c r="AP7" i="4" s="1"/>
  <c r="AQ7" i="4" s="1"/>
  <c r="T28" i="4" l="1"/>
  <c r="Q30" i="4"/>
  <c r="Q31" i="4"/>
  <c r="Q32" i="4"/>
  <c r="Q24" i="4"/>
  <c r="Q23" i="4"/>
  <c r="Q25" i="4"/>
  <c r="Q22" i="4"/>
  <c r="Q29" i="4"/>
  <c r="Q26" i="4"/>
  <c r="Q27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T27" i="4"/>
  <c r="T25" i="4"/>
  <c r="T31" i="4"/>
  <c r="T22" i="4"/>
  <c r="T29" i="4"/>
  <c r="T24" i="4"/>
  <c r="T32" i="4"/>
  <c r="T26" i="4"/>
  <c r="T23" i="4"/>
  <c r="T30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U28" i="4"/>
  <c r="V28" i="4" s="1"/>
  <c r="U31" i="4"/>
  <c r="V31" i="4" s="1"/>
  <c r="U26" i="4"/>
  <c r="V26" i="4" s="1"/>
  <c r="U23" i="4"/>
  <c r="V23" i="4" s="1"/>
  <c r="U29" i="4"/>
  <c r="V29" i="4" s="1"/>
  <c r="U30" i="4"/>
  <c r="V30" i="4" s="1"/>
  <c r="U25" i="4"/>
  <c r="V25" i="4" s="1"/>
  <c r="U27" i="4"/>
  <c r="V27" i="4" s="1"/>
  <c r="U32" i="4"/>
  <c r="V32" i="4" s="1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V33" i="4" l="1"/>
  <c r="W27" i="4" s="1"/>
  <c r="Z27" i="4" s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 l="1"/>
  <c r="W9" i="4"/>
  <c r="Z9" i="4" s="1"/>
  <c r="W13" i="4"/>
  <c r="W19" i="4"/>
  <c r="W12" i="4"/>
  <c r="Z12" i="4" s="1"/>
  <c r="W16" i="4"/>
  <c r="W20" i="4"/>
  <c r="Z20" i="4" s="1"/>
  <c r="W30" i="4"/>
  <c r="Z30" i="4" s="1"/>
  <c r="W10" i="4"/>
  <c r="Z10" i="4" s="1"/>
  <c r="W11" i="4"/>
  <c r="Z11" i="4" s="1"/>
  <c r="W15" i="4"/>
  <c r="Z15" i="4" s="1"/>
  <c r="W21" i="4"/>
  <c r="Z21" i="4" s="1"/>
  <c r="W14" i="4"/>
  <c r="Z14" i="4" s="1"/>
  <c r="W18" i="4"/>
  <c r="Z18" i="4" s="1"/>
  <c r="W17" i="4"/>
  <c r="Z17" i="4" s="1"/>
  <c r="W22" i="4"/>
  <c r="W31" i="4"/>
  <c r="W26" i="4"/>
  <c r="W24" i="4"/>
  <c r="Z24" i="4" s="1"/>
  <c r="W29" i="4"/>
  <c r="W25" i="4"/>
  <c r="Z25" i="4" s="1"/>
  <c r="W28" i="4"/>
  <c r="Z28" i="4" s="1"/>
  <c r="W32" i="4"/>
  <c r="Z32" i="4" s="1"/>
  <c r="Z26" i="4"/>
  <c r="Z31" i="4"/>
  <c r="Z29" i="4"/>
  <c r="Z23" i="4"/>
  <c r="Z22" i="4"/>
  <c r="Z13" i="4"/>
  <c r="Z16" i="4"/>
  <c r="Z19" i="4"/>
  <c r="W33" i="4" l="1"/>
  <c r="Y33" i="4"/>
  <c r="X33" i="4"/>
  <c r="AA23" i="4" l="1"/>
  <c r="AB23" i="4" s="1"/>
  <c r="AA28" i="4"/>
  <c r="AB28" i="4" s="1"/>
  <c r="AA27" i="4"/>
  <c r="AB27" i="4" s="1"/>
  <c r="AA29" i="4"/>
  <c r="AB29" i="4" s="1"/>
  <c r="AA24" i="4"/>
  <c r="AB24" i="4" s="1"/>
  <c r="AA25" i="4"/>
  <c r="AB25" i="4" s="1"/>
  <c r="AA31" i="4"/>
  <c r="AB31" i="4" s="1"/>
  <c r="AA32" i="4"/>
  <c r="AB32" i="4" s="1"/>
  <c r="AA26" i="4"/>
  <c r="AB26" i="4" s="1"/>
  <c r="AA30" i="4"/>
  <c r="AB30" i="4" s="1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26" i="4" s="1"/>
  <c r="AC23" i="4" l="1"/>
  <c r="AC29" i="4"/>
  <c r="AC30" i="4"/>
  <c r="AC28" i="4"/>
  <c r="AC25" i="4"/>
  <c r="AC27" i="4"/>
  <c r="AC31" i="4"/>
  <c r="AC32" i="4"/>
  <c r="AC24" i="4"/>
  <c r="AF26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C33" i="4" l="1"/>
  <c r="AF27" i="4"/>
  <c r="AF29" i="4"/>
  <c r="AF30" i="4"/>
  <c r="AF32" i="4"/>
  <c r="AF28" i="4"/>
  <c r="AF31" i="4"/>
  <c r="AF24" i="4"/>
  <c r="AF25" i="4"/>
  <c r="AF23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33" i="4" l="1"/>
  <c r="AD33" i="4"/>
  <c r="AG17" i="4" l="1"/>
  <c r="AH17" i="4" s="1"/>
  <c r="AG24" i="4"/>
  <c r="AH24" i="4" s="1"/>
  <c r="AG23" i="4"/>
  <c r="AH23" i="4" s="1"/>
  <c r="AG26" i="4"/>
  <c r="AH26" i="4" s="1"/>
  <c r="AG31" i="4"/>
  <c r="AH31" i="4" s="1"/>
  <c r="AG28" i="4"/>
  <c r="AH28" i="4" s="1"/>
  <c r="AG29" i="4"/>
  <c r="AH29" i="4" s="1"/>
  <c r="AG25" i="4"/>
  <c r="AH25" i="4" s="1"/>
  <c r="AG27" i="4"/>
  <c r="AH27" i="4" s="1"/>
  <c r="AG32" i="4"/>
  <c r="AH32" i="4" s="1"/>
  <c r="AG30" i="4"/>
  <c r="AH30" i="4" s="1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26" i="4" s="1"/>
  <c r="AL26" i="4" l="1"/>
  <c r="AI24" i="4"/>
  <c r="AI27" i="4"/>
  <c r="AI30" i="4"/>
  <c r="AI31" i="4"/>
  <c r="AI22" i="4"/>
  <c r="AI29" i="4"/>
  <c r="AI32" i="4"/>
  <c r="AI25" i="4"/>
  <c r="AI23" i="4"/>
  <c r="AI28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24" i="4"/>
  <c r="AL25" i="4"/>
  <c r="AL31" i="4"/>
  <c r="AL23" i="4"/>
  <c r="AL28" i="4"/>
  <c r="AL29" i="4"/>
  <c r="AL27" i="4"/>
  <c r="AL22" i="4"/>
  <c r="AL32" i="4"/>
  <c r="AL30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33" i="4" l="1"/>
  <c r="AJ33" i="4"/>
  <c r="AM22" i="4" l="1"/>
  <c r="AN22" i="4" s="1"/>
  <c r="AM24" i="4"/>
  <c r="AN24" i="4" s="1"/>
  <c r="AM26" i="4"/>
  <c r="AN26" i="4" s="1"/>
  <c r="AM28" i="4"/>
  <c r="AN28" i="4" s="1"/>
  <c r="AM30" i="4"/>
  <c r="AN30" i="4" s="1"/>
  <c r="AM32" i="4"/>
  <c r="AN32" i="4" s="1"/>
  <c r="AM23" i="4"/>
  <c r="AN23" i="4" s="1"/>
  <c r="AM25" i="4"/>
  <c r="AN25" i="4" s="1"/>
  <c r="AM27" i="4"/>
  <c r="AN27" i="4" s="1"/>
  <c r="AM29" i="4"/>
  <c r="AN29" i="4" s="1"/>
  <c r="AM31" i="4"/>
  <c r="AN31" i="4" s="1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33" i="4" l="1"/>
  <c r="AO22" i="4" s="1"/>
  <c r="AO27" i="4" l="1"/>
  <c r="AO31" i="4"/>
  <c r="AO26" i="4"/>
  <c r="AO30" i="4"/>
  <c r="AO25" i="4"/>
  <c r="AO29" i="4"/>
  <c r="AO28" i="4"/>
  <c r="AO32" i="4"/>
  <c r="AR2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33" i="4" l="1"/>
  <c r="AR29" i="4"/>
  <c r="AR31" i="4"/>
  <c r="AR26" i="4"/>
  <c r="AR32" i="4"/>
  <c r="AR30" i="4"/>
  <c r="AR28" i="4"/>
  <c r="AR25" i="4"/>
  <c r="AR27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33" i="4" l="1"/>
  <c r="AP33" i="4"/>
  <c r="AS21" i="4" l="1"/>
  <c r="AT21" i="4" s="1"/>
  <c r="AS23" i="4"/>
  <c r="AT23" i="4" s="1"/>
  <c r="AS25" i="4"/>
  <c r="AT25" i="4" s="1"/>
  <c r="AS27" i="4"/>
  <c r="AT27" i="4" s="1"/>
  <c r="AS29" i="4"/>
  <c r="AT29" i="4" s="1"/>
  <c r="AS31" i="4"/>
  <c r="AT31" i="4" s="1"/>
  <c r="AS22" i="4"/>
  <c r="AT22" i="4" s="1"/>
  <c r="AS24" i="4"/>
  <c r="AT24" i="4" s="1"/>
  <c r="AS26" i="4"/>
  <c r="AT26" i="4" s="1"/>
  <c r="AS28" i="4"/>
  <c r="AT28" i="4" s="1"/>
  <c r="AS30" i="4"/>
  <c r="AT30" i="4" s="1"/>
  <c r="AS32" i="4"/>
  <c r="AT32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27" i="4" s="1"/>
  <c r="AU22" i="4" l="1"/>
  <c r="AU24" i="4"/>
  <c r="AU28" i="4"/>
  <c r="AX27" i="4"/>
  <c r="AU23" i="4"/>
  <c r="AU26" i="4"/>
  <c r="AU30" i="4"/>
  <c r="AU29" i="4"/>
  <c r="AU32" i="4"/>
  <c r="AU25" i="4"/>
  <c r="AU31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U33" i="4" l="1"/>
  <c r="AX24" i="4"/>
  <c r="AX28" i="4"/>
  <c r="AX22" i="4"/>
  <c r="AX25" i="4"/>
  <c r="AX26" i="4"/>
  <c r="AX30" i="4"/>
  <c r="AX29" i="4"/>
  <c r="AX31" i="4"/>
  <c r="AX32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33" i="4" l="1"/>
  <c r="AV33" i="4"/>
  <c r="AY22" i="4" l="1"/>
  <c r="AZ22" i="4" s="1"/>
  <c r="AY24" i="4"/>
  <c r="AZ24" i="4" s="1"/>
  <c r="AY26" i="4"/>
  <c r="AZ26" i="4" s="1"/>
  <c r="AY28" i="4"/>
  <c r="AZ28" i="4" s="1"/>
  <c r="AY30" i="4"/>
  <c r="AZ30" i="4" s="1"/>
  <c r="AY32" i="4"/>
  <c r="AZ32" i="4" s="1"/>
  <c r="AY23" i="4"/>
  <c r="AZ23" i="4" s="1"/>
  <c r="AY25" i="4"/>
  <c r="AZ25" i="4" s="1"/>
  <c r="AY27" i="4"/>
  <c r="AZ27" i="4" s="1"/>
  <c r="AY29" i="4"/>
  <c r="AZ29" i="4" s="1"/>
  <c r="AY31" i="4"/>
  <c r="AZ31" i="4" s="1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33" i="4" l="1"/>
  <c r="BA32" i="4" s="1"/>
  <c r="BD32" i="4" l="1"/>
  <c r="BA26" i="4"/>
  <c r="BA24" i="4"/>
  <c r="BA22" i="4"/>
  <c r="BA30" i="4"/>
  <c r="BA27" i="4"/>
  <c r="BA25" i="4"/>
  <c r="BA31" i="4"/>
  <c r="BA29" i="4"/>
  <c r="BA28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23" i="4"/>
  <c r="BD25" i="4"/>
  <c r="BD24" i="4"/>
  <c r="BD31" i="4"/>
  <c r="BD22" i="4"/>
  <c r="BD29" i="4"/>
  <c r="BD30" i="4"/>
  <c r="BD28" i="4"/>
  <c r="BD27" i="4"/>
  <c r="BD26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33" i="4" l="1"/>
  <c r="BB33" i="4"/>
  <c r="BE23" i="4" l="1"/>
  <c r="BF23" i="4" s="1"/>
  <c r="BE25" i="4"/>
  <c r="BF25" i="4" s="1"/>
  <c r="BE27" i="4"/>
  <c r="BF27" i="4" s="1"/>
  <c r="BE29" i="4"/>
  <c r="BF29" i="4" s="1"/>
  <c r="BE31" i="4"/>
  <c r="BF31" i="4" s="1"/>
  <c r="BE22" i="4"/>
  <c r="BF22" i="4" s="1"/>
  <c r="BE24" i="4"/>
  <c r="BF24" i="4" s="1"/>
  <c r="BE26" i="4"/>
  <c r="BF26" i="4" s="1"/>
  <c r="BE28" i="4"/>
  <c r="BF28" i="4" s="1"/>
  <c r="BE30" i="4"/>
  <c r="BF30" i="4" s="1"/>
  <c r="BE32" i="4"/>
  <c r="BF32" i="4" s="1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33" i="4" l="1"/>
  <c r="BG28" i="4" s="1"/>
  <c r="BG24" i="4" l="1"/>
  <c r="BG30" i="4"/>
  <c r="BJ28" i="4"/>
  <c r="BG25" i="4"/>
  <c r="BG31" i="4"/>
  <c r="BG32" i="4"/>
  <c r="BG23" i="4"/>
  <c r="BG26" i="4"/>
  <c r="BG29" i="4"/>
  <c r="BG27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33" i="4" l="1"/>
  <c r="BJ30" i="4"/>
  <c r="BJ24" i="4"/>
  <c r="BJ31" i="4"/>
  <c r="BJ29" i="4"/>
  <c r="BJ32" i="4"/>
  <c r="BJ27" i="4"/>
  <c r="BJ23" i="4"/>
  <c r="BJ22" i="4"/>
  <c r="BJ26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24" i="4" l="1"/>
  <c r="BL24" i="4" s="1"/>
  <c r="BK30" i="4"/>
  <c r="BL30" i="4" s="1"/>
  <c r="BK28" i="4"/>
  <c r="BL28" i="4" s="1"/>
  <c r="BK23" i="4"/>
  <c r="BL23" i="4" s="1"/>
  <c r="BK27" i="4"/>
  <c r="BL27" i="4" s="1"/>
  <c r="BK26" i="4"/>
  <c r="BL26" i="4" s="1"/>
  <c r="BK25" i="4"/>
  <c r="BL25" i="4" s="1"/>
  <c r="BK32" i="4"/>
  <c r="BL32" i="4" s="1"/>
  <c r="BK29" i="4"/>
  <c r="BL29" i="4" s="1"/>
  <c r="BK22" i="4"/>
  <c r="BL22" i="4" s="1"/>
  <c r="BK31" i="4"/>
  <c r="BL31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33" i="4" l="1"/>
  <c r="BM26" i="4" s="1"/>
  <c r="BP26" i="4" l="1"/>
  <c r="BM28" i="4"/>
  <c r="BM30" i="4"/>
  <c r="BM27" i="4"/>
  <c r="BM24" i="4"/>
  <c r="BM29" i="4"/>
  <c r="BM32" i="4"/>
  <c r="BM31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32" i="4"/>
  <c r="BP22" i="4"/>
  <c r="BP24" i="4"/>
  <c r="BP23" i="4"/>
  <c r="BP29" i="4"/>
  <c r="BP28" i="4"/>
  <c r="BP25" i="4"/>
  <c r="BP30" i="4"/>
  <c r="BP31" i="4"/>
  <c r="BP27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33" i="4" l="1"/>
  <c r="BN33" i="4"/>
  <c r="BQ23" i="4" l="1"/>
  <c r="BR23" i="4" s="1"/>
  <c r="BQ25" i="4"/>
  <c r="BR25" i="4" s="1"/>
  <c r="BQ27" i="4"/>
  <c r="BR27" i="4" s="1"/>
  <c r="BQ29" i="4"/>
  <c r="BR29" i="4" s="1"/>
  <c r="BQ31" i="4"/>
  <c r="BR31" i="4" s="1"/>
  <c r="BQ22" i="4"/>
  <c r="BR22" i="4" s="1"/>
  <c r="BQ24" i="4"/>
  <c r="BR24" i="4" s="1"/>
  <c r="BQ26" i="4"/>
  <c r="BR26" i="4" s="1"/>
  <c r="BQ28" i="4"/>
  <c r="BR28" i="4" s="1"/>
  <c r="BQ30" i="4"/>
  <c r="BR30" i="4" s="1"/>
  <c r="BQ32" i="4"/>
  <c r="BR32" i="4" s="1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33" i="4" l="1"/>
  <c r="BS25" i="4" s="1"/>
  <c r="BS31" i="4" l="1"/>
  <c r="BS24" i="4"/>
  <c r="BS23" i="4"/>
  <c r="BS30" i="4"/>
  <c r="BS26" i="4"/>
  <c r="BS28" i="4"/>
  <c r="BS29" i="4"/>
  <c r="BS32" i="4"/>
  <c r="BV25" i="4"/>
  <c r="BS22" i="4"/>
  <c r="BS27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S33" i="4" l="1"/>
  <c r="BV29" i="4"/>
  <c r="BV28" i="4"/>
  <c r="BV24" i="4"/>
  <c r="BV23" i="4"/>
  <c r="BV32" i="4"/>
  <c r="BV30" i="4"/>
  <c r="BV26" i="4"/>
  <c r="BV31" i="4"/>
  <c r="BV27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T33" i="4"/>
  <c r="BU33" i="4" l="1"/>
  <c r="BW26" i="4" s="1"/>
  <c r="BX26" i="4" s="1"/>
  <c r="BW19" i="4" l="1"/>
  <c r="BX19" i="4" s="1"/>
  <c r="BW20" i="4"/>
  <c r="BX20" i="4" s="1"/>
  <c r="BW28" i="4"/>
  <c r="BX28" i="4" s="1"/>
  <c r="BW17" i="4"/>
  <c r="BX17" i="4" s="1"/>
  <c r="BW15" i="4"/>
  <c r="BX15" i="4" s="1"/>
  <c r="BW29" i="4"/>
  <c r="BX29" i="4" s="1"/>
  <c r="BW32" i="4"/>
  <c r="BX32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7" i="4"/>
  <c r="BX27" i="4" s="1"/>
  <c r="BW30" i="4"/>
  <c r="BX30" i="4" s="1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31" i="4"/>
  <c r="BX31" i="4" s="1"/>
  <c r="BW23" i="4"/>
  <c r="BX23" i="4" s="1"/>
  <c r="BX33" i="4" l="1"/>
  <c r="BY24" i="4" s="1"/>
  <c r="CB24" i="4" l="1"/>
  <c r="BY17" i="4"/>
  <c r="BY9" i="4"/>
  <c r="BY15" i="4"/>
  <c r="BY27" i="4"/>
  <c r="BY20" i="4"/>
  <c r="BY26" i="4"/>
  <c r="BY18" i="4"/>
  <c r="BY12" i="4"/>
  <c r="BY21" i="4"/>
  <c r="BY28" i="4"/>
  <c r="BY16" i="4"/>
  <c r="BY10" i="4"/>
  <c r="BY13" i="4"/>
  <c r="BY14" i="4"/>
  <c r="BY31" i="4"/>
  <c r="BY19" i="4"/>
  <c r="BY11" i="4"/>
  <c r="BY25" i="4"/>
  <c r="BY30" i="4"/>
  <c r="BY29" i="4"/>
  <c r="BY32" i="4"/>
  <c r="BY22" i="4"/>
  <c r="BY23" i="4"/>
  <c r="CB19" i="4"/>
  <c r="CB11" i="4"/>
  <c r="BY33" i="4" l="1"/>
  <c r="CB14" i="4"/>
  <c r="CB32" i="4"/>
  <c r="CB13" i="4"/>
  <c r="CB21" i="4"/>
  <c r="CB20" i="4"/>
  <c r="CB17" i="4"/>
  <c r="CB25" i="4"/>
  <c r="CB26" i="4"/>
  <c r="CB23" i="4"/>
  <c r="CB31" i="4"/>
  <c r="CB16" i="4"/>
  <c r="CB18" i="4"/>
  <c r="CB15" i="4"/>
  <c r="CB22" i="4"/>
  <c r="CB28" i="4"/>
  <c r="CB30" i="4"/>
  <c r="CB29" i="4"/>
  <c r="CB10" i="4"/>
  <c r="CB12" i="4"/>
  <c r="CB27" i="4"/>
  <c r="CB9" i="4"/>
  <c r="BZ33" i="4"/>
  <c r="CA33" i="4" l="1"/>
  <c r="CC24" i="4" s="1"/>
  <c r="CD24" i="4" s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8" i="4"/>
  <c r="CD28" i="4" s="1"/>
  <c r="CC30" i="4"/>
  <c r="CD30" i="4" s="1"/>
  <c r="CC26" i="4"/>
  <c r="CD26" i="4" s="1"/>
  <c r="CC21" i="4"/>
  <c r="CD21" i="4" s="1"/>
  <c r="CC11" i="4"/>
  <c r="CD11" i="4" s="1"/>
  <c r="CC31" i="4"/>
  <c r="CD31" i="4" s="1"/>
  <c r="CC29" i="4"/>
  <c r="CD29" i="4" s="1"/>
  <c r="CC27" i="4"/>
  <c r="CD27" i="4" s="1"/>
  <c r="CC20" i="4"/>
  <c r="CD20" i="4" s="1"/>
  <c r="CC18" i="4"/>
  <c r="CD18" i="4" s="1"/>
  <c r="CC32" i="4"/>
  <c r="CD32" i="4" s="1"/>
  <c r="CD33" i="4" l="1"/>
  <c r="CE9" i="4" s="1"/>
  <c r="CH9" i="4" l="1"/>
  <c r="CE20" i="4"/>
  <c r="CE28" i="4"/>
  <c r="CE29" i="4"/>
  <c r="CE23" i="4"/>
  <c r="CE10" i="4"/>
  <c r="CE32" i="4"/>
  <c r="CE26" i="4"/>
  <c r="CE31" i="4"/>
  <c r="CE18" i="4"/>
  <c r="CE12" i="4"/>
  <c r="CE24" i="4"/>
  <c r="CE25" i="4"/>
  <c r="CE27" i="4"/>
  <c r="CE17" i="4"/>
  <c r="CE30" i="4"/>
  <c r="CE19" i="4"/>
  <c r="CE16" i="4"/>
  <c r="CE21" i="4"/>
  <c r="CE15" i="4"/>
  <c r="CE14" i="4"/>
  <c r="CE13" i="4"/>
  <c r="CE22" i="4"/>
  <c r="CE11" i="4"/>
  <c r="CH23" i="4"/>
  <c r="CH18" i="4"/>
  <c r="CE33" i="4" l="1"/>
  <c r="CH22" i="4"/>
  <c r="CH21" i="4"/>
  <c r="CH17" i="4"/>
  <c r="CH12" i="4"/>
  <c r="CH32" i="4"/>
  <c r="CH28" i="4"/>
  <c r="CH15" i="4"/>
  <c r="CH24" i="4"/>
  <c r="CH26" i="4"/>
  <c r="CH29" i="4"/>
  <c r="CH19" i="4"/>
  <c r="CH25" i="4"/>
  <c r="CH31" i="4"/>
  <c r="CH11" i="4"/>
  <c r="CH30" i="4"/>
  <c r="CH14" i="4"/>
  <c r="CH13" i="4"/>
  <c r="CH16" i="4"/>
  <c r="CH27" i="4"/>
  <c r="CH10" i="4"/>
  <c r="CH20" i="4"/>
  <c r="CF33" i="4"/>
  <c r="CG33" i="4" l="1"/>
  <c r="CI25" i="4" s="1"/>
  <c r="CJ25" i="4" s="1"/>
  <c r="CI23" i="4" l="1"/>
  <c r="CJ23" i="4" s="1"/>
  <c r="CI19" i="4"/>
  <c r="CJ19" i="4" s="1"/>
  <c r="CI14" i="4"/>
  <c r="CJ14" i="4" s="1"/>
  <c r="CI20" i="4"/>
  <c r="CJ20" i="4" s="1"/>
  <c r="CI27" i="4"/>
  <c r="CJ27" i="4" s="1"/>
  <c r="CI31" i="4"/>
  <c r="CJ31" i="4" s="1"/>
  <c r="CI18" i="4"/>
  <c r="CJ18" i="4" s="1"/>
  <c r="CI17" i="4"/>
  <c r="CJ17" i="4" s="1"/>
  <c r="CI15" i="4"/>
  <c r="CJ15" i="4" s="1"/>
  <c r="CI26" i="4"/>
  <c r="CJ26" i="4" s="1"/>
  <c r="CI29" i="4"/>
  <c r="CJ29" i="4" s="1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32" i="4"/>
  <c r="CJ32" i="4" s="1"/>
  <c r="CI13" i="4"/>
  <c r="CJ13" i="4" s="1"/>
  <c r="CI30" i="4"/>
  <c r="CJ30" i="4" s="1"/>
  <c r="CI12" i="4"/>
  <c r="CJ12" i="4" s="1"/>
  <c r="CI28" i="4"/>
  <c r="CJ28" i="4" s="1"/>
  <c r="CI11" i="4"/>
  <c r="CJ11" i="4" s="1"/>
  <c r="CJ33" i="4" l="1"/>
  <c r="CK9" i="4" s="1"/>
  <c r="CK16" i="4" l="1"/>
  <c r="CN16" i="4" s="1"/>
  <c r="CK10" i="4"/>
  <c r="CK13" i="4"/>
  <c r="CN13" i="4" s="1"/>
  <c r="CK26" i="4"/>
  <c r="CK19" i="4"/>
  <c r="CK21" i="4"/>
  <c r="CK17" i="4"/>
  <c r="CN17" i="4" s="1"/>
  <c r="CK28" i="4"/>
  <c r="CK20" i="4"/>
  <c r="CN20" i="4" s="1"/>
  <c r="CK32" i="4"/>
  <c r="CK29" i="4"/>
  <c r="CN29" i="4" s="1"/>
  <c r="CK25" i="4"/>
  <c r="CK31" i="4"/>
  <c r="CN31" i="4" s="1"/>
  <c r="CK27" i="4"/>
  <c r="CK24" i="4"/>
  <c r="CN24" i="4" s="1"/>
  <c r="CK22" i="4"/>
  <c r="CK11" i="4"/>
  <c r="CN11" i="4" s="1"/>
  <c r="CK12" i="4"/>
  <c r="CK14" i="4"/>
  <c r="CN14" i="4" s="1"/>
  <c r="CK30" i="4"/>
  <c r="CK18" i="4"/>
  <c r="CN18" i="4" s="1"/>
  <c r="CK23" i="4"/>
  <c r="CK15" i="4"/>
  <c r="CN15" i="4" s="1"/>
  <c r="CN9" i="4"/>
  <c r="CN19" i="4"/>
  <c r="CN21" i="4"/>
  <c r="CN28" i="4"/>
  <c r="CN27" i="4"/>
  <c r="CN22" i="4"/>
  <c r="CN32" i="4"/>
  <c r="CN12" i="4"/>
  <c r="CN23" i="4"/>
  <c r="CN10" i="4"/>
  <c r="CN26" i="4"/>
  <c r="CN25" i="4"/>
  <c r="CN30" i="4"/>
  <c r="CK33" i="4" l="1"/>
  <c r="CL33" i="4" s="1"/>
  <c r="CM33" i="4"/>
  <c r="CO22" i="4" s="1"/>
  <c r="CP22" i="4" s="1"/>
  <c r="CO15" i="4" l="1"/>
  <c r="CP15" i="4" s="1"/>
  <c r="CO32" i="4"/>
  <c r="CP32" i="4" s="1"/>
  <c r="CO26" i="4"/>
  <c r="CP26" i="4" s="1"/>
  <c r="CO10" i="4"/>
  <c r="CP10" i="4" s="1"/>
  <c r="CO13" i="4"/>
  <c r="CP13" i="4" s="1"/>
  <c r="CO21" i="4"/>
  <c r="CP21" i="4" s="1"/>
  <c r="CO9" i="4"/>
  <c r="CP9" i="4" s="1"/>
  <c r="CO29" i="4"/>
  <c r="CP29" i="4" s="1"/>
  <c r="CO18" i="4"/>
  <c r="CP18" i="4" s="1"/>
  <c r="CO28" i="4"/>
  <c r="CP28" i="4" s="1"/>
  <c r="CO16" i="4"/>
  <c r="CP16" i="4" s="1"/>
  <c r="CO12" i="4"/>
  <c r="CP12" i="4" s="1"/>
  <c r="CO17" i="4"/>
  <c r="CP17" i="4" s="1"/>
  <c r="CO19" i="4"/>
  <c r="CP19" i="4" s="1"/>
  <c r="CO27" i="4"/>
  <c r="CP27" i="4" s="1"/>
  <c r="CO11" i="4"/>
  <c r="CP11" i="4" s="1"/>
  <c r="CO31" i="4"/>
  <c r="CP31" i="4" s="1"/>
  <c r="CO30" i="4"/>
  <c r="CP30" i="4" s="1"/>
  <c r="CO20" i="4"/>
  <c r="CP20" i="4" s="1"/>
  <c r="CO14" i="4"/>
  <c r="CP14" i="4" s="1"/>
  <c r="CO25" i="4"/>
  <c r="CP25" i="4" s="1"/>
  <c r="CO23" i="4"/>
  <c r="CP23" i="4" s="1"/>
  <c r="CO24" i="4"/>
  <c r="CP24" i="4" s="1"/>
  <c r="CP33" i="4" l="1"/>
  <c r="CQ17" i="4" s="1"/>
  <c r="CT17" i="4" s="1"/>
  <c r="CQ12" i="4" l="1"/>
  <c r="CT12" i="4" s="1"/>
  <c r="CQ10" i="4"/>
  <c r="CT10" i="4" s="1"/>
  <c r="CQ32" i="4"/>
  <c r="CT32" i="4" s="1"/>
  <c r="CQ26" i="4"/>
  <c r="CT26" i="4" s="1"/>
  <c r="CQ18" i="4"/>
  <c r="CT18" i="4" s="1"/>
  <c r="CQ29" i="4"/>
  <c r="CQ27" i="4"/>
  <c r="CT27" i="4" s="1"/>
  <c r="CQ25" i="4"/>
  <c r="CT25" i="4" s="1"/>
  <c r="CQ22" i="4"/>
  <c r="CT22" i="4" s="1"/>
  <c r="CQ14" i="4"/>
  <c r="CT14" i="4" s="1"/>
  <c r="CQ28" i="4"/>
  <c r="CT28" i="4" s="1"/>
  <c r="CQ23" i="4"/>
  <c r="CT23" i="4" s="1"/>
  <c r="CQ15" i="4"/>
  <c r="CT15" i="4" s="1"/>
  <c r="CQ20" i="4"/>
  <c r="CT20" i="4" s="1"/>
  <c r="CQ24" i="4"/>
  <c r="CT24" i="4" s="1"/>
  <c r="CQ21" i="4"/>
  <c r="CT21" i="4" s="1"/>
  <c r="CQ31" i="4"/>
  <c r="CT31" i="4" s="1"/>
  <c r="CQ13" i="4"/>
  <c r="CQ16" i="4"/>
  <c r="CT16" i="4" s="1"/>
  <c r="CQ11" i="4"/>
  <c r="CT11" i="4" s="1"/>
  <c r="CQ19" i="4"/>
  <c r="CT19" i="4" s="1"/>
  <c r="CQ9" i="4"/>
  <c r="CQ30" i="4"/>
  <c r="CT30" i="4" s="1"/>
  <c r="CT13" i="4"/>
  <c r="CT29" i="4"/>
  <c r="CT9" i="4" l="1"/>
  <c r="CS33" i="4" s="1"/>
  <c r="CU25" i="4" s="1"/>
  <c r="CV25" i="4" s="1"/>
  <c r="CQ33" i="4"/>
  <c r="CR33" i="4" s="1"/>
  <c r="CU29" i="4" l="1"/>
  <c r="CV29" i="4" s="1"/>
  <c r="CU28" i="4"/>
  <c r="CV28" i="4" s="1"/>
  <c r="CU26" i="4"/>
  <c r="CV26" i="4" s="1"/>
  <c r="CU31" i="4"/>
  <c r="CV31" i="4" s="1"/>
  <c r="CU18" i="4"/>
  <c r="CV18" i="4" s="1"/>
  <c r="CU17" i="4"/>
  <c r="CV17" i="4" s="1"/>
  <c r="CU19" i="4"/>
  <c r="CV19" i="4" s="1"/>
  <c r="CU9" i="4"/>
  <c r="CV9" i="4" s="1"/>
  <c r="CU27" i="4"/>
  <c r="CV27" i="4" s="1"/>
  <c r="CU21" i="4"/>
  <c r="CV21" i="4" s="1"/>
  <c r="CU16" i="4"/>
  <c r="CV16" i="4" s="1"/>
  <c r="CU11" i="4"/>
  <c r="CV11" i="4" s="1"/>
  <c r="CU15" i="4"/>
  <c r="CV15" i="4" s="1"/>
  <c r="CU13" i="4"/>
  <c r="CV13" i="4" s="1"/>
  <c r="CU30" i="4"/>
  <c r="CV30" i="4" s="1"/>
  <c r="CU23" i="4"/>
  <c r="CV23" i="4" s="1"/>
  <c r="CU32" i="4"/>
  <c r="CV32" i="4" s="1"/>
  <c r="CU22" i="4"/>
  <c r="CV22" i="4" s="1"/>
  <c r="CU20" i="4"/>
  <c r="CV20" i="4" s="1"/>
  <c r="CU14" i="4"/>
  <c r="CV14" i="4" s="1"/>
  <c r="CU24" i="4"/>
  <c r="CV24" i="4" s="1"/>
  <c r="CU12" i="4"/>
  <c r="CV12" i="4" s="1"/>
  <c r="CU10" i="4"/>
  <c r="CV10" i="4" s="1"/>
  <c r="CV33" i="4" l="1"/>
  <c r="CW9" i="4" s="1"/>
  <c r="CW22" i="4" l="1"/>
  <c r="CZ22" i="4" s="1"/>
  <c r="CW13" i="4"/>
  <c r="CW23" i="4"/>
  <c r="CZ23" i="4" s="1"/>
  <c r="CW10" i="4"/>
  <c r="CW28" i="4"/>
  <c r="CW11" i="4"/>
  <c r="CW15" i="4"/>
  <c r="CW27" i="4"/>
  <c r="CW14" i="4"/>
  <c r="CZ14" i="4" s="1"/>
  <c r="CW32" i="4"/>
  <c r="CW19" i="4"/>
  <c r="CZ19" i="4" s="1"/>
  <c r="CW25" i="4"/>
  <c r="CW29" i="4"/>
  <c r="CW12" i="4"/>
  <c r="CW20" i="4"/>
  <c r="CZ20" i="4" s="1"/>
  <c r="CW18" i="4"/>
  <c r="CW16" i="4"/>
  <c r="CZ16" i="4" s="1"/>
  <c r="CW24" i="4"/>
  <c r="CW26" i="4"/>
  <c r="CW30" i="4"/>
  <c r="CW31" i="4"/>
  <c r="CW21" i="4"/>
  <c r="CW17" i="4"/>
  <c r="CW33" i="4" s="1"/>
  <c r="CX33" i="4" s="1"/>
  <c r="CZ9" i="4"/>
  <c r="CZ28" i="4"/>
  <c r="CZ10" i="4"/>
  <c r="CZ12" i="4"/>
  <c r="CZ24" i="4"/>
  <c r="CZ30" i="4"/>
  <c r="CZ32" i="4"/>
  <c r="CZ29" i="4"/>
  <c r="CZ13" i="4"/>
  <c r="CZ26" i="4"/>
  <c r="CZ21" i="4"/>
  <c r="CZ15" i="4"/>
  <c r="CZ25" i="4"/>
  <c r="CZ31" i="4"/>
  <c r="CZ27" i="4"/>
  <c r="CZ11" i="4"/>
  <c r="CZ18" i="4"/>
  <c r="CZ17" i="4" l="1"/>
  <c r="CY33" i="4" s="1"/>
  <c r="DA22" i="4" s="1"/>
  <c r="DB22" i="4" s="1"/>
  <c r="DA10" i="4" l="1"/>
  <c r="DB10" i="4" s="1"/>
  <c r="DA13" i="4"/>
  <c r="DB13" i="4" s="1"/>
  <c r="DA14" i="4"/>
  <c r="DB14" i="4" s="1"/>
  <c r="DA21" i="4"/>
  <c r="DB21" i="4" s="1"/>
  <c r="DA23" i="4"/>
  <c r="DB23" i="4" s="1"/>
  <c r="DA29" i="4"/>
  <c r="DB29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31" i="4"/>
  <c r="DB31" i="4" s="1"/>
  <c r="DA18" i="4"/>
  <c r="DB18" i="4" s="1"/>
  <c r="DA12" i="4"/>
  <c r="DB12" i="4" s="1"/>
  <c r="DA27" i="4"/>
  <c r="DB27" i="4" s="1"/>
  <c r="DA25" i="4"/>
  <c r="DB25" i="4" s="1"/>
  <c r="DA30" i="4"/>
  <c r="DB30" i="4" s="1"/>
  <c r="DA11" i="4"/>
  <c r="DB11" i="4" s="1"/>
  <c r="DA26" i="4"/>
  <c r="DB26" i="4" s="1"/>
  <c r="DA24" i="4"/>
  <c r="DB24" i="4" s="1"/>
  <c r="DA28" i="4"/>
  <c r="DB28" i="4" s="1"/>
  <c r="DA32" i="4"/>
  <c r="DB32" i="4" s="1"/>
  <c r="DB33" i="4" l="1"/>
  <c r="DC12" i="4" s="1"/>
  <c r="DF12" i="4" l="1"/>
  <c r="DC18" i="4"/>
  <c r="DC24" i="4"/>
  <c r="DC31" i="4"/>
  <c r="DC19" i="4"/>
  <c r="DC28" i="4"/>
  <c r="DC30" i="4"/>
  <c r="DC20" i="4"/>
  <c r="DC11" i="4"/>
  <c r="DC14" i="4"/>
  <c r="DC9" i="4"/>
  <c r="DC17" i="4"/>
  <c r="DF17" i="4" s="1"/>
  <c r="DC27" i="4"/>
  <c r="DC15" i="4"/>
  <c r="DC29" i="4"/>
  <c r="DC21" i="4"/>
  <c r="DC26" i="4"/>
  <c r="DC13" i="4"/>
  <c r="DC32" i="4"/>
  <c r="DC25" i="4"/>
  <c r="DC23" i="4"/>
  <c r="DC16" i="4"/>
  <c r="DC22" i="4"/>
  <c r="DC10" i="4"/>
  <c r="DF26" i="4"/>
  <c r="DF28" i="4"/>
  <c r="DF19" i="4"/>
  <c r="DC33" i="4" l="1"/>
  <c r="DF20" i="4"/>
  <c r="DF31" i="4"/>
  <c r="DF22" i="4"/>
  <c r="DF32" i="4"/>
  <c r="DF29" i="4"/>
  <c r="DF9" i="4"/>
  <c r="DF30" i="4"/>
  <c r="DF24" i="4"/>
  <c r="DF10" i="4"/>
  <c r="DF25" i="4"/>
  <c r="DF21" i="4"/>
  <c r="DF11" i="4"/>
  <c r="DF23" i="4"/>
  <c r="DF27" i="4"/>
  <c r="DF16" i="4"/>
  <c r="DF13" i="4"/>
  <c r="DF15" i="4"/>
  <c r="DF14" i="4"/>
  <c r="DF18" i="4"/>
  <c r="DD33" i="4"/>
  <c r="DE33" i="4" l="1"/>
  <c r="DG25" i="4" s="1"/>
  <c r="DH25" i="4" s="1"/>
  <c r="DG12" i="4" l="1"/>
  <c r="DH12" i="4" s="1"/>
  <c r="DG17" i="4"/>
  <c r="DH17" i="4" s="1"/>
  <c r="DG16" i="4"/>
  <c r="DH16" i="4" s="1"/>
  <c r="DG24" i="4"/>
  <c r="DH24" i="4" s="1"/>
  <c r="DG28" i="4"/>
  <c r="DH28" i="4" s="1"/>
  <c r="DG13" i="4"/>
  <c r="DH13" i="4" s="1"/>
  <c r="DG32" i="4"/>
  <c r="DH32" i="4" s="1"/>
  <c r="DG14" i="4"/>
  <c r="DH14" i="4" s="1"/>
  <c r="DG15" i="4"/>
  <c r="DH15" i="4" s="1"/>
  <c r="DG29" i="4"/>
  <c r="DH29" i="4" s="1"/>
  <c r="DG19" i="4"/>
  <c r="DH19" i="4" s="1"/>
  <c r="DG27" i="4"/>
  <c r="DH27" i="4" s="1"/>
  <c r="DG11" i="4"/>
  <c r="DH11" i="4" s="1"/>
  <c r="DG10" i="4"/>
  <c r="DH10" i="4" s="1"/>
  <c r="DG9" i="4"/>
  <c r="DH9" i="4" s="1"/>
  <c r="DG26" i="4"/>
  <c r="DH26" i="4" s="1"/>
  <c r="DG20" i="4"/>
  <c r="DH20" i="4" s="1"/>
  <c r="DG31" i="4"/>
  <c r="DH31" i="4" s="1"/>
  <c r="DG22" i="4"/>
  <c r="DH22" i="4" s="1"/>
  <c r="DG18" i="4"/>
  <c r="DH18" i="4" s="1"/>
  <c r="DG23" i="4"/>
  <c r="DH23" i="4" s="1"/>
  <c r="DG30" i="4"/>
  <c r="DH30" i="4" s="1"/>
  <c r="DG21" i="4"/>
  <c r="DH21" i="4" s="1"/>
  <c r="DH33" i="4" l="1"/>
  <c r="DI15" i="4" s="1"/>
  <c r="DL15" i="4" s="1"/>
  <c r="DI31" i="4" l="1"/>
  <c r="DL31" i="4" s="1"/>
  <c r="DI17" i="4"/>
  <c r="DI21" i="4"/>
  <c r="DL21" i="4" s="1"/>
  <c r="DI23" i="4"/>
  <c r="DI16" i="4"/>
  <c r="DL16" i="4" s="1"/>
  <c r="DI24" i="4"/>
  <c r="DI32" i="4"/>
  <c r="DL32" i="4" s="1"/>
  <c r="DI28" i="4"/>
  <c r="DI10" i="4"/>
  <c r="DL10" i="4" s="1"/>
  <c r="DI11" i="4"/>
  <c r="DL11" i="4" s="1"/>
  <c r="DI22" i="4"/>
  <c r="DI25" i="4"/>
  <c r="DL25" i="4" s="1"/>
  <c r="DI14" i="4"/>
  <c r="DL14" i="4" s="1"/>
  <c r="DI29" i="4"/>
  <c r="DL29" i="4" s="1"/>
  <c r="DI27" i="4"/>
  <c r="DL27" i="4" s="1"/>
  <c r="DI18" i="4"/>
  <c r="DI19" i="4"/>
  <c r="DL19" i="4" s="1"/>
  <c r="DI12" i="4"/>
  <c r="DI13" i="4"/>
  <c r="DL13" i="4" s="1"/>
  <c r="DI26" i="4"/>
  <c r="DI30" i="4"/>
  <c r="DL30" i="4" s="1"/>
  <c r="DI20" i="4"/>
  <c r="DI9" i="4"/>
  <c r="DL9" i="4" s="1"/>
  <c r="DL23" i="4"/>
  <c r="DL28" i="4"/>
  <c r="DL18" i="4"/>
  <c r="DL12" i="4"/>
  <c r="DL20" i="4"/>
  <c r="DL17" i="4"/>
  <c r="DL22" i="4"/>
  <c r="DL24" i="4"/>
  <c r="DL26" i="4"/>
  <c r="DI33" i="4" l="1"/>
  <c r="DJ33" i="4" s="1"/>
  <c r="DK33" i="4"/>
  <c r="DM25" i="4" s="1"/>
  <c r="DN25" i="4" s="1"/>
  <c r="DM18" i="4" l="1"/>
  <c r="DN18" i="4" s="1"/>
  <c r="DM31" i="4"/>
  <c r="DN31" i="4" s="1"/>
  <c r="DM11" i="4"/>
  <c r="DN11" i="4" s="1"/>
  <c r="DM20" i="4"/>
  <c r="DN20" i="4" s="1"/>
  <c r="DM16" i="4"/>
  <c r="DN16" i="4" s="1"/>
  <c r="DM24" i="4"/>
  <c r="DN24" i="4" s="1"/>
  <c r="DM10" i="4"/>
  <c r="DN10" i="4" s="1"/>
  <c r="DM15" i="4"/>
  <c r="DN15" i="4" s="1"/>
  <c r="DM14" i="4"/>
  <c r="DN14" i="4" s="1"/>
  <c r="DM22" i="4"/>
  <c r="DN22" i="4" s="1"/>
  <c r="DM30" i="4"/>
  <c r="DN30" i="4" s="1"/>
  <c r="DM13" i="4"/>
  <c r="DN13" i="4" s="1"/>
  <c r="DM26" i="4"/>
  <c r="DN26" i="4" s="1"/>
  <c r="DM12" i="4"/>
  <c r="DN12" i="4" s="1"/>
  <c r="DM29" i="4"/>
  <c r="DN29" i="4" s="1"/>
  <c r="DM28" i="4"/>
  <c r="DN28" i="4" s="1"/>
  <c r="DM21" i="4"/>
  <c r="DN21" i="4" s="1"/>
  <c r="DM23" i="4"/>
  <c r="DN23" i="4" s="1"/>
  <c r="DM19" i="4"/>
  <c r="DN19" i="4" s="1"/>
  <c r="DM32" i="4"/>
  <c r="DN32" i="4" s="1"/>
  <c r="DM17" i="4"/>
  <c r="DN17" i="4" s="1"/>
  <c r="DM27" i="4"/>
  <c r="DN27" i="4" s="1"/>
  <c r="DM9" i="4"/>
  <c r="DN9" i="4" s="1"/>
  <c r="DN33" i="4" l="1"/>
  <c r="DO31" i="4" s="1"/>
  <c r="DR31" i="4" s="1"/>
  <c r="DO16" i="4" l="1"/>
  <c r="DR16" i="4" s="1"/>
  <c r="DO19" i="4"/>
  <c r="DO30" i="4"/>
  <c r="DR30" i="4" s="1"/>
  <c r="DO23" i="4"/>
  <c r="DO29" i="4"/>
  <c r="DR29" i="4" s="1"/>
  <c r="DO15" i="4"/>
  <c r="DO12" i="4"/>
  <c r="DR12" i="4" s="1"/>
  <c r="DO27" i="4"/>
  <c r="DO25" i="4"/>
  <c r="DR25" i="4" s="1"/>
  <c r="DO28" i="4"/>
  <c r="DR28" i="4" s="1"/>
  <c r="DO17" i="4"/>
  <c r="DR17" i="4" s="1"/>
  <c r="DO22" i="4"/>
  <c r="DO11" i="4"/>
  <c r="DR11" i="4" s="1"/>
  <c r="DO9" i="4"/>
  <c r="DO24" i="4"/>
  <c r="DR24" i="4" s="1"/>
  <c r="DO14" i="4"/>
  <c r="DO21" i="4"/>
  <c r="DR21" i="4" s="1"/>
  <c r="DO18" i="4"/>
  <c r="DO20" i="4"/>
  <c r="DR20" i="4" s="1"/>
  <c r="DO32" i="4"/>
  <c r="DO26" i="4"/>
  <c r="DR26" i="4" s="1"/>
  <c r="DO10" i="4"/>
  <c r="DO13" i="4"/>
  <c r="DR13" i="4" s="1"/>
  <c r="DR15" i="4"/>
  <c r="DR10" i="4"/>
  <c r="DR27" i="4"/>
  <c r="DR22" i="4"/>
  <c r="DR14" i="4"/>
  <c r="DR19" i="4"/>
  <c r="DR23" i="4"/>
  <c r="DR9" i="4"/>
  <c r="DR18" i="4"/>
  <c r="DR32" i="4"/>
  <c r="DO33" i="4" l="1"/>
  <c r="DP33" i="4" s="1"/>
  <c r="DQ33" i="4"/>
  <c r="DS23" i="4" s="1"/>
  <c r="DT23" i="4" s="1"/>
  <c r="DS10" i="4" l="1"/>
  <c r="DT10" i="4" s="1"/>
  <c r="DS30" i="4"/>
  <c r="DT30" i="4" s="1"/>
  <c r="DS26" i="4"/>
  <c r="DT26" i="4" s="1"/>
  <c r="DS21" i="4"/>
  <c r="DT21" i="4" s="1"/>
  <c r="DS29" i="4"/>
  <c r="DT29" i="4" s="1"/>
  <c r="DS13" i="4"/>
  <c r="DT13" i="4" s="1"/>
  <c r="DS11" i="4"/>
  <c r="DT11" i="4" s="1"/>
  <c r="DS16" i="4"/>
  <c r="DT16" i="4" s="1"/>
  <c r="DS31" i="4"/>
  <c r="DT31" i="4" s="1"/>
  <c r="DS24" i="4"/>
  <c r="DT24" i="4" s="1"/>
  <c r="DS22" i="4"/>
  <c r="DT22" i="4" s="1"/>
  <c r="DS27" i="4"/>
  <c r="DT27" i="4" s="1"/>
  <c r="DS25" i="4"/>
  <c r="DT25" i="4" s="1"/>
  <c r="DS14" i="4"/>
  <c r="DT14" i="4" s="1"/>
  <c r="DS20" i="4"/>
  <c r="DT20" i="4" s="1"/>
  <c r="DS15" i="4"/>
  <c r="DT15" i="4" s="1"/>
  <c r="DS17" i="4"/>
  <c r="DT17" i="4" s="1"/>
  <c r="DS28" i="4"/>
  <c r="DT28" i="4" s="1"/>
  <c r="DS18" i="4"/>
  <c r="DT18" i="4" s="1"/>
  <c r="DS32" i="4"/>
  <c r="DT32" i="4" s="1"/>
  <c r="DS19" i="4"/>
  <c r="DT19" i="4" s="1"/>
  <c r="DS9" i="4"/>
  <c r="DT9" i="4" s="1"/>
  <c r="DS12" i="4"/>
  <c r="DT12" i="4" s="1"/>
  <c r="DT33" i="4" l="1"/>
  <c r="DU11" i="4" s="1"/>
  <c r="DX11" i="4" s="1"/>
  <c r="DU25" i="4" l="1"/>
  <c r="DX25" i="4" s="1"/>
  <c r="DU26" i="4"/>
  <c r="DX26" i="4" s="1"/>
  <c r="DU30" i="4"/>
  <c r="DX30" i="4" s="1"/>
  <c r="DU20" i="4"/>
  <c r="DU29" i="4"/>
  <c r="DX29" i="4" s="1"/>
  <c r="DU28" i="4"/>
  <c r="DX28" i="4" s="1"/>
  <c r="DU18" i="4"/>
  <c r="DX18" i="4" s="1"/>
  <c r="DU13" i="4"/>
  <c r="DX13" i="4" s="1"/>
  <c r="DU32" i="4"/>
  <c r="DX32" i="4" s="1"/>
  <c r="DU23" i="4"/>
  <c r="DX23" i="4" s="1"/>
  <c r="DU17" i="4"/>
  <c r="DU14" i="4"/>
  <c r="DX14" i="4" s="1"/>
  <c r="DU22" i="4"/>
  <c r="DX22" i="4" s="1"/>
  <c r="DU24" i="4"/>
  <c r="DX24" i="4" s="1"/>
  <c r="DU16" i="4"/>
  <c r="DX16" i="4" s="1"/>
  <c r="DU31" i="4"/>
  <c r="DX31" i="4" s="1"/>
  <c r="DU12" i="4"/>
  <c r="DX12" i="4" s="1"/>
  <c r="DU21" i="4"/>
  <c r="DX21" i="4" s="1"/>
  <c r="DU27" i="4"/>
  <c r="DX27" i="4" s="1"/>
  <c r="DU15" i="4"/>
  <c r="DX15" i="4" s="1"/>
  <c r="DU9" i="4"/>
  <c r="DX9" i="4" s="1"/>
  <c r="DU19" i="4"/>
  <c r="DX19" i="4" s="1"/>
  <c r="DU10" i="4"/>
  <c r="DX10" i="4" s="1"/>
  <c r="DX20" i="4"/>
  <c r="DX17" i="4"/>
  <c r="DU33" i="4" l="1"/>
  <c r="DV33" i="4" s="1"/>
  <c r="DW33" i="4"/>
  <c r="DY26" i="4" s="1"/>
  <c r="DZ26" i="4" s="1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24" i="4"/>
  <c r="DZ24" i="4" s="1"/>
  <c r="DY12" i="4"/>
  <c r="DZ12" i="4" s="1"/>
  <c r="DY16" i="4"/>
  <c r="DZ16" i="4" s="1"/>
  <c r="DY13" i="4"/>
  <c r="DZ13" i="4" s="1"/>
  <c r="DY17" i="4"/>
  <c r="DZ17" i="4" s="1"/>
  <c r="DY32" i="4"/>
  <c r="DZ32" i="4" s="1"/>
  <c r="DY9" i="4"/>
  <c r="DZ9" i="4" s="1"/>
  <c r="DY29" i="4"/>
  <c r="DZ29" i="4" s="1"/>
  <c r="DY31" i="4"/>
  <c r="DZ31" i="4" s="1"/>
  <c r="DY25" i="4"/>
  <c r="DZ25" i="4" s="1"/>
  <c r="DY15" i="4"/>
  <c r="DZ15" i="4" s="1"/>
  <c r="DY30" i="4"/>
  <c r="DZ30" i="4" s="1"/>
  <c r="DY27" i="4"/>
  <c r="DZ27" i="4" s="1"/>
  <c r="DY23" i="4"/>
  <c r="DZ23" i="4" s="1"/>
  <c r="DY28" i="4"/>
  <c r="DZ28" i="4" s="1"/>
  <c r="DZ33" i="4" l="1"/>
  <c r="EA31" i="4" s="1"/>
  <c r="ED31" i="4" l="1"/>
  <c r="EA12" i="4"/>
  <c r="EA29" i="4"/>
  <c r="EA18" i="4"/>
  <c r="EA16" i="4"/>
  <c r="EA9" i="4"/>
  <c r="EA30" i="4"/>
  <c r="EA32" i="4"/>
  <c r="EA14" i="4"/>
  <c r="EA10" i="4"/>
  <c r="EA24" i="4"/>
  <c r="EA13" i="4"/>
  <c r="EA21" i="4"/>
  <c r="EA25" i="4"/>
  <c r="EA15" i="4"/>
  <c r="EA11" i="4"/>
  <c r="EA20" i="4"/>
  <c r="EA28" i="4"/>
  <c r="EA26" i="4"/>
  <c r="EA23" i="4"/>
  <c r="EA27" i="4"/>
  <c r="EA22" i="4"/>
  <c r="EA17" i="4"/>
  <c r="EA19" i="4"/>
  <c r="EA33" i="4" l="1"/>
  <c r="ED15" i="4"/>
  <c r="ED22" i="4"/>
  <c r="ED28" i="4"/>
  <c r="ED25" i="4"/>
  <c r="ED10" i="4"/>
  <c r="ED9" i="4"/>
  <c r="ED12" i="4"/>
  <c r="ED17" i="4"/>
  <c r="ED24" i="4"/>
  <c r="ED19" i="4"/>
  <c r="ED23" i="4"/>
  <c r="ED11" i="4"/>
  <c r="ED13" i="4"/>
  <c r="ED32" i="4"/>
  <c r="ED18" i="4"/>
  <c r="ED26" i="4"/>
  <c r="ED30" i="4"/>
  <c r="ED29" i="4"/>
  <c r="ED27" i="4"/>
  <c r="ED20" i="4"/>
  <c r="ED21" i="4"/>
  <c r="ED14" i="4"/>
  <c r="ED16" i="4"/>
  <c r="EB33" i="4"/>
  <c r="EC33" i="4" l="1"/>
  <c r="EE22" i="4" s="1"/>
  <c r="EF22" i="4" s="1"/>
  <c r="EE25" i="4" l="1"/>
  <c r="EF25" i="4" s="1"/>
  <c r="EE9" i="4"/>
  <c r="EF9" i="4" s="1"/>
  <c r="EE19" i="4"/>
  <c r="EF19" i="4" s="1"/>
  <c r="EE21" i="4"/>
  <c r="EF21" i="4" s="1"/>
  <c r="EE14" i="4"/>
  <c r="EF14" i="4" s="1"/>
  <c r="EE18" i="4"/>
  <c r="EF18" i="4" s="1"/>
  <c r="EE26" i="4"/>
  <c r="EF26" i="4" s="1"/>
  <c r="EE28" i="4"/>
  <c r="EF28" i="4" s="1"/>
  <c r="EE32" i="4"/>
  <c r="EF32" i="4" s="1"/>
  <c r="EE29" i="4"/>
  <c r="EF29" i="4" s="1"/>
  <c r="EE15" i="4"/>
  <c r="EF15" i="4" s="1"/>
  <c r="EE27" i="4"/>
  <c r="EF27" i="4" s="1"/>
  <c r="EE24" i="4"/>
  <c r="EF24" i="4" s="1"/>
  <c r="EE31" i="4"/>
  <c r="EF31" i="4" s="1"/>
  <c r="EE17" i="4"/>
  <c r="EF17" i="4" s="1"/>
  <c r="EE10" i="4"/>
  <c r="EF10" i="4" s="1"/>
  <c r="EE12" i="4"/>
  <c r="EF12" i="4" s="1"/>
  <c r="EE23" i="4"/>
  <c r="EF23" i="4" s="1"/>
  <c r="EE30" i="4"/>
  <c r="EF30" i="4" s="1"/>
  <c r="EE16" i="4"/>
  <c r="EF16" i="4" s="1"/>
  <c r="EE20" i="4"/>
  <c r="EF20" i="4" s="1"/>
  <c r="EE11" i="4"/>
  <c r="EF11" i="4" s="1"/>
  <c r="EE13" i="4"/>
  <c r="EF13" i="4" s="1"/>
  <c r="EF33" i="4" l="1"/>
  <c r="EG25" i="4" s="1"/>
  <c r="EJ25" i="4" l="1"/>
  <c r="EG9" i="4"/>
  <c r="EG30" i="4"/>
  <c r="EG23" i="4"/>
  <c r="EG31" i="4"/>
  <c r="EG27" i="4"/>
  <c r="EG18" i="4"/>
  <c r="EG15" i="4"/>
  <c r="EG20" i="4"/>
  <c r="EG22" i="4"/>
  <c r="EG10" i="4"/>
  <c r="EG16" i="4"/>
  <c r="EG26" i="4"/>
  <c r="EG13" i="4"/>
  <c r="EG17" i="4"/>
  <c r="EG32" i="4"/>
  <c r="EG14" i="4"/>
  <c r="EG12" i="4"/>
  <c r="EG19" i="4"/>
  <c r="EG28" i="4"/>
  <c r="EG21" i="4"/>
  <c r="EG11" i="4"/>
  <c r="EG24" i="4"/>
  <c r="EG29" i="4"/>
  <c r="EG33" i="4" l="1"/>
  <c r="EJ24" i="4"/>
  <c r="EJ19" i="4"/>
  <c r="EJ17" i="4"/>
  <c r="EJ10" i="4"/>
  <c r="EJ18" i="4"/>
  <c r="EJ30" i="4"/>
  <c r="EJ29" i="4"/>
  <c r="EJ28" i="4"/>
  <c r="EJ32" i="4"/>
  <c r="EJ16" i="4"/>
  <c r="EJ15" i="4"/>
  <c r="EJ23" i="4"/>
  <c r="EJ21" i="4"/>
  <c r="EJ14" i="4"/>
  <c r="EJ26" i="4"/>
  <c r="EJ20" i="4"/>
  <c r="EJ31" i="4"/>
  <c r="EJ12" i="4"/>
  <c r="EJ13" i="4"/>
  <c r="EJ22" i="4"/>
  <c r="EJ27" i="4"/>
  <c r="EJ9" i="4"/>
  <c r="EH33" i="4"/>
  <c r="EJ11" i="4"/>
  <c r="EI33" i="4" l="1"/>
  <c r="EK27" i="4" s="1"/>
  <c r="EL27" i="4" s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8" i="4"/>
  <c r="EL28" i="4" s="1"/>
  <c r="EK31" i="4"/>
  <c r="EL31" i="4" s="1"/>
  <c r="EK22" i="4"/>
  <c r="EL22" i="4" s="1"/>
  <c r="EK18" i="4"/>
  <c r="EL18" i="4" s="1"/>
  <c r="EK29" i="4"/>
  <c r="EL29" i="4" s="1"/>
  <c r="EK32" i="4"/>
  <c r="EL32" i="4" s="1"/>
  <c r="EK14" i="4"/>
  <c r="EL14" i="4" s="1"/>
  <c r="EK25" i="4"/>
  <c r="EL25" i="4" s="1"/>
  <c r="EK10" i="4"/>
  <c r="EL10" i="4" s="1"/>
  <c r="EK26" i="4"/>
  <c r="EL26" i="4" s="1"/>
  <c r="EK15" i="4"/>
  <c r="EL15" i="4" s="1"/>
  <c r="EK24" i="4"/>
  <c r="EL24" i="4" s="1"/>
  <c r="EK23" i="4"/>
  <c r="EL23" i="4" s="1"/>
  <c r="EK30" i="4"/>
  <c r="EL30" i="4" s="1"/>
  <c r="EK20" i="4"/>
  <c r="EL20" i="4" s="1"/>
  <c r="EK19" i="4"/>
  <c r="EL19" i="4" s="1"/>
  <c r="EK17" i="4"/>
  <c r="EL17" i="4" s="1"/>
  <c r="EL33" i="4" l="1"/>
  <c r="EM29" i="4" s="1"/>
  <c r="EP29" i="4" s="1"/>
  <c r="EM28" i="4" l="1"/>
  <c r="EP28" i="4" s="1"/>
  <c r="EM11" i="4"/>
  <c r="EP11" i="4" s="1"/>
  <c r="EM15" i="4"/>
  <c r="EP15" i="4" s="1"/>
  <c r="EM31" i="4"/>
  <c r="EP31" i="4" s="1"/>
  <c r="EM27" i="4"/>
  <c r="EP27" i="4" s="1"/>
  <c r="EM32" i="4"/>
  <c r="EP32" i="4" s="1"/>
  <c r="EM19" i="4"/>
  <c r="EP19" i="4" s="1"/>
  <c r="EM22" i="4"/>
  <c r="EP22" i="4" s="1"/>
  <c r="EM23" i="4"/>
  <c r="EM9" i="4"/>
  <c r="EM16" i="4"/>
  <c r="EP16" i="4" s="1"/>
  <c r="EM21" i="4"/>
  <c r="EM17" i="4"/>
  <c r="EP17" i="4" s="1"/>
  <c r="EM14" i="4"/>
  <c r="EP14" i="4" s="1"/>
  <c r="EM18" i="4"/>
  <c r="EP18" i="4" s="1"/>
  <c r="EM10" i="4"/>
  <c r="EP10" i="4" s="1"/>
  <c r="EM12" i="4"/>
  <c r="EM26" i="4"/>
  <c r="EP26" i="4" s="1"/>
  <c r="EM24" i="4"/>
  <c r="EP24" i="4" s="1"/>
  <c r="EM25" i="4"/>
  <c r="EP25" i="4" s="1"/>
  <c r="EM30" i="4"/>
  <c r="EP30" i="4" s="1"/>
  <c r="EM13" i="4"/>
  <c r="EP13" i="4" s="1"/>
  <c r="EM20" i="4"/>
  <c r="EP20" i="4" s="1"/>
  <c r="EP21" i="4"/>
  <c r="EP9" i="4" l="1"/>
  <c r="EM33" i="4"/>
  <c r="EN33" i="4" s="1"/>
  <c r="EP23" i="4"/>
  <c r="EP12" i="4"/>
  <c r="EO33" i="4" l="1"/>
  <c r="EQ11" i="4" s="1"/>
  <c r="ER11" i="4" s="1"/>
  <c r="EQ16" i="4" l="1"/>
  <c r="ER16" i="4" s="1"/>
  <c r="EQ25" i="4"/>
  <c r="ER25" i="4" s="1"/>
  <c r="EQ18" i="4"/>
  <c r="ER18" i="4" s="1"/>
  <c r="EQ32" i="4"/>
  <c r="ER32" i="4" s="1"/>
  <c r="EQ31" i="4"/>
  <c r="ER31" i="4" s="1"/>
  <c r="EQ15" i="4"/>
  <c r="ER15" i="4" s="1"/>
  <c r="EQ20" i="4"/>
  <c r="ER20" i="4" s="1"/>
  <c r="EQ10" i="4"/>
  <c r="ER10" i="4" s="1"/>
  <c r="EQ29" i="4"/>
  <c r="ER29" i="4" s="1"/>
  <c r="EQ24" i="4"/>
  <c r="ER24" i="4" s="1"/>
  <c r="EQ30" i="4"/>
  <c r="ER30" i="4" s="1"/>
  <c r="EQ28" i="4"/>
  <c r="ER28" i="4" s="1"/>
  <c r="EQ9" i="4"/>
  <c r="ER9" i="4" s="1"/>
  <c r="EQ14" i="4"/>
  <c r="ER14" i="4" s="1"/>
  <c r="EQ12" i="4"/>
  <c r="ER12" i="4" s="1"/>
  <c r="EQ13" i="4"/>
  <c r="ER13" i="4" s="1"/>
  <c r="EQ23" i="4"/>
  <c r="ER23" i="4" s="1"/>
  <c r="EQ26" i="4"/>
  <c r="ER26" i="4" s="1"/>
  <c r="EQ19" i="4"/>
  <c r="ER19" i="4" s="1"/>
  <c r="EQ17" i="4"/>
  <c r="ER17" i="4" s="1"/>
  <c r="EQ22" i="4"/>
  <c r="ER22" i="4" s="1"/>
  <c r="EQ27" i="4"/>
  <c r="ER27" i="4" s="1"/>
  <c r="EQ21" i="4"/>
  <c r="ER21" i="4" s="1"/>
  <c r="ER33" i="4" l="1"/>
  <c r="ES17" i="4" s="1"/>
  <c r="EV17" i="4" s="1"/>
  <c r="ES32" i="4" l="1"/>
  <c r="EV32" i="4" s="1"/>
  <c r="ES25" i="4"/>
  <c r="EV25" i="4" s="1"/>
  <c r="ES13" i="4"/>
  <c r="EV13" i="4" s="1"/>
  <c r="ES29" i="4"/>
  <c r="EV29" i="4" s="1"/>
  <c r="ES16" i="4"/>
  <c r="EV16" i="4" s="1"/>
  <c r="ES11" i="4"/>
  <c r="EV11" i="4" s="1"/>
  <c r="ES27" i="4"/>
  <c r="EV27" i="4" s="1"/>
  <c r="ES21" i="4"/>
  <c r="EV21" i="4" s="1"/>
  <c r="ES22" i="4"/>
  <c r="EV22" i="4" s="1"/>
  <c r="ES19" i="4"/>
  <c r="EV19" i="4" s="1"/>
  <c r="ES24" i="4"/>
  <c r="EV24" i="4" s="1"/>
  <c r="ES9" i="4"/>
  <c r="EV9" i="4" s="1"/>
  <c r="ES18" i="4"/>
  <c r="EV18" i="4" s="1"/>
  <c r="ES28" i="4"/>
  <c r="EV28" i="4" s="1"/>
  <c r="ES30" i="4"/>
  <c r="EV30" i="4" s="1"/>
  <c r="ES15" i="4"/>
  <c r="EV15" i="4" s="1"/>
  <c r="ES10" i="4"/>
  <c r="EV10" i="4" s="1"/>
  <c r="ES12" i="4"/>
  <c r="EV12" i="4" s="1"/>
  <c r="ES14" i="4"/>
  <c r="EV14" i="4" s="1"/>
  <c r="ES26" i="4"/>
  <c r="EV26" i="4" s="1"/>
  <c r="ES23" i="4"/>
  <c r="EV23" i="4" s="1"/>
  <c r="ES31" i="4"/>
  <c r="EV31" i="4" s="1"/>
  <c r="ES20" i="4"/>
  <c r="EV20" i="4" s="1"/>
  <c r="ES33" i="4" l="1"/>
  <c r="ET33" i="4" s="1"/>
  <c r="EU33" i="4"/>
  <c r="EW27" i="4" s="1"/>
  <c r="EX27" i="4" s="1"/>
  <c r="EW11" i="4" l="1"/>
  <c r="EX11" i="4" s="1"/>
  <c r="EW19" i="4"/>
  <c r="EX19" i="4" s="1"/>
  <c r="EW31" i="4"/>
  <c r="EX31" i="4" s="1"/>
  <c r="EW14" i="4"/>
  <c r="EX14" i="4" s="1"/>
  <c r="EW22" i="4"/>
  <c r="EX22" i="4" s="1"/>
  <c r="EW30" i="4"/>
  <c r="EX30" i="4" s="1"/>
  <c r="EW13" i="4"/>
  <c r="EX13" i="4" s="1"/>
  <c r="EW21" i="4"/>
  <c r="EX21" i="4" s="1"/>
  <c r="EW29" i="4"/>
  <c r="EX29" i="4" s="1"/>
  <c r="EW16" i="4"/>
  <c r="EX16" i="4" s="1"/>
  <c r="EW24" i="4"/>
  <c r="EX24" i="4" s="1"/>
  <c r="EW32" i="4"/>
  <c r="EX32" i="4" s="1"/>
  <c r="EW15" i="4"/>
  <c r="EX15" i="4" s="1"/>
  <c r="EW23" i="4"/>
  <c r="EX23" i="4" s="1"/>
  <c r="EW10" i="4"/>
  <c r="EX10" i="4" s="1"/>
  <c r="EW18" i="4"/>
  <c r="EX18" i="4" s="1"/>
  <c r="EW26" i="4"/>
  <c r="EX26" i="4" s="1"/>
  <c r="EW9" i="4"/>
  <c r="EX9" i="4" s="1"/>
  <c r="EW17" i="4"/>
  <c r="EX17" i="4" s="1"/>
  <c r="EW25" i="4"/>
  <c r="EX25" i="4" s="1"/>
  <c r="EW12" i="4"/>
  <c r="EX12" i="4" s="1"/>
  <c r="EW20" i="4"/>
  <c r="EX20" i="4" s="1"/>
  <c r="EW28" i="4"/>
  <c r="EX28" i="4" s="1"/>
  <c r="EX33" i="4" l="1"/>
  <c r="EY13" i="4" s="1"/>
  <c r="FB13" i="4" s="1"/>
  <c r="EY26" i="4" l="1"/>
  <c r="FB26" i="4" s="1"/>
  <c r="EY28" i="4"/>
  <c r="FB28" i="4" s="1"/>
  <c r="EY12" i="4"/>
  <c r="FB12" i="4" s="1"/>
  <c r="EY16" i="4"/>
  <c r="FB16" i="4" s="1"/>
  <c r="EY30" i="4"/>
  <c r="FB30" i="4" s="1"/>
  <c r="EY19" i="4"/>
  <c r="FB19" i="4" s="1"/>
  <c r="EY25" i="4"/>
  <c r="FB25" i="4" s="1"/>
  <c r="EY22" i="4"/>
  <c r="FB22" i="4" s="1"/>
  <c r="EY29" i="4"/>
  <c r="FB29" i="4" s="1"/>
  <c r="EY9" i="4"/>
  <c r="FB9" i="4" s="1"/>
  <c r="EY14" i="4"/>
  <c r="FB14" i="4" s="1"/>
  <c r="EY20" i="4"/>
  <c r="FB20" i="4" s="1"/>
  <c r="EY10" i="4"/>
  <c r="FB10" i="4" s="1"/>
  <c r="EY21" i="4"/>
  <c r="FB21" i="4" s="1"/>
  <c r="EY11" i="4"/>
  <c r="FB11" i="4" s="1"/>
  <c r="EY23" i="4"/>
  <c r="FB23" i="4" s="1"/>
  <c r="EY31" i="4"/>
  <c r="FB31" i="4" s="1"/>
  <c r="EY15" i="4"/>
  <c r="FB15" i="4" s="1"/>
  <c r="EY17" i="4"/>
  <c r="FB17" i="4" s="1"/>
  <c r="EY27" i="4"/>
  <c r="FB27" i="4" s="1"/>
  <c r="EY24" i="4"/>
  <c r="FB24" i="4" s="1"/>
  <c r="EY32" i="4"/>
  <c r="FB32" i="4" s="1"/>
  <c r="EY18" i="4"/>
  <c r="FB18" i="4" s="1"/>
  <c r="FA33" i="4" l="1"/>
  <c r="FC32" i="4" s="1"/>
  <c r="FD32" i="4" s="1"/>
  <c r="EY33" i="4"/>
  <c r="EZ33" i="4" s="1"/>
  <c r="FC15" i="4" l="1"/>
  <c r="FD15" i="4" s="1"/>
  <c r="FC27" i="4"/>
  <c r="FD27" i="4" s="1"/>
  <c r="FC10" i="4"/>
  <c r="FC18" i="4"/>
  <c r="FD18" i="4" s="1"/>
  <c r="FC26" i="4"/>
  <c r="FD26" i="4" s="1"/>
  <c r="FC9" i="4"/>
  <c r="FC17" i="4"/>
  <c r="FC25" i="4"/>
  <c r="FD25" i="4" s="1"/>
  <c r="FC12" i="4"/>
  <c r="FD12" i="4" s="1"/>
  <c r="FC20" i="4"/>
  <c r="FD20" i="4" s="1"/>
  <c r="FC28" i="4"/>
  <c r="FD28" i="4" s="1"/>
  <c r="FC23" i="4"/>
  <c r="FD23" i="4" s="1"/>
  <c r="FC11" i="4"/>
  <c r="FD11" i="4" s="1"/>
  <c r="FC19" i="4"/>
  <c r="FD19" i="4" s="1"/>
  <c r="FC31" i="4"/>
  <c r="FD31" i="4" s="1"/>
  <c r="FC14" i="4"/>
  <c r="FD14" i="4" s="1"/>
  <c r="FC22" i="4"/>
  <c r="FD22" i="4" s="1"/>
  <c r="FC30" i="4"/>
  <c r="FD30" i="4" s="1"/>
  <c r="FC13" i="4"/>
  <c r="FD13" i="4" s="1"/>
  <c r="FC21" i="4"/>
  <c r="FD21" i="4" s="1"/>
  <c r="FC29" i="4"/>
  <c r="FD29" i="4" s="1"/>
  <c r="FC16" i="4"/>
  <c r="FD16" i="4" s="1"/>
  <c r="FC24" i="4"/>
  <c r="FD24" i="4" s="1"/>
  <c r="FD10" i="4"/>
  <c r="FD9" i="4"/>
  <c r="FD17" i="4"/>
  <c r="FD33" i="4" l="1"/>
  <c r="FE15" i="4" s="1"/>
  <c r="FH15" i="4" s="1"/>
  <c r="FE16" i="4" l="1"/>
  <c r="FH16" i="4" s="1"/>
  <c r="FE17" i="4"/>
  <c r="FH17" i="4" s="1"/>
  <c r="FE27" i="4"/>
  <c r="FH27" i="4" s="1"/>
  <c r="FE29" i="4"/>
  <c r="FH29" i="4" s="1"/>
  <c r="FE26" i="4"/>
  <c r="FH26" i="4" s="1"/>
  <c r="FE13" i="4"/>
  <c r="FH13" i="4" s="1"/>
  <c r="FE28" i="4"/>
  <c r="FH28" i="4" s="1"/>
  <c r="FE30" i="4"/>
  <c r="FH30" i="4" s="1"/>
  <c r="FE10" i="4"/>
  <c r="FH10" i="4" s="1"/>
  <c r="FE18" i="4"/>
  <c r="FH18" i="4" s="1"/>
  <c r="FE24" i="4"/>
  <c r="FH24" i="4" s="1"/>
  <c r="FE21" i="4"/>
  <c r="FH21" i="4" s="1"/>
  <c r="FE32" i="4"/>
  <c r="FH32" i="4" s="1"/>
  <c r="FE25" i="4"/>
  <c r="FH25" i="4" s="1"/>
  <c r="FE9" i="4"/>
  <c r="FH9" i="4" s="1"/>
  <c r="FE11" i="4"/>
  <c r="FH11" i="4" s="1"/>
  <c r="FE20" i="4"/>
  <c r="FH20" i="4" s="1"/>
  <c r="FE14" i="4"/>
  <c r="FH14" i="4" s="1"/>
  <c r="FE19" i="4"/>
  <c r="FH19" i="4" s="1"/>
  <c r="FE22" i="4"/>
  <c r="FH22" i="4" s="1"/>
  <c r="FE31" i="4"/>
  <c r="FH31" i="4" s="1"/>
  <c r="FE12" i="4"/>
  <c r="FH12" i="4" s="1"/>
  <c r="FE23" i="4"/>
  <c r="FH23" i="4" s="1"/>
  <c r="FE33" i="4"/>
  <c r="FF33" i="4" s="1"/>
  <c r="FG33" i="4" l="1"/>
  <c r="FI31" i="4" s="1"/>
  <c r="FJ31" i="4" s="1"/>
  <c r="FI11" i="4" l="1"/>
  <c r="FJ11" i="4" s="1"/>
  <c r="FI23" i="4"/>
  <c r="FJ23" i="4" s="1"/>
  <c r="FI10" i="4"/>
  <c r="FJ10" i="4" s="1"/>
  <c r="FI18" i="4"/>
  <c r="FJ18" i="4" s="1"/>
  <c r="FI26" i="4"/>
  <c r="FJ26" i="4" s="1"/>
  <c r="FI9" i="4"/>
  <c r="FJ9" i="4" s="1"/>
  <c r="FI17" i="4"/>
  <c r="FJ17" i="4" s="1"/>
  <c r="FI25" i="4"/>
  <c r="FJ25" i="4" s="1"/>
  <c r="FI12" i="4"/>
  <c r="FJ12" i="4" s="1"/>
  <c r="FI20" i="4"/>
  <c r="FJ20" i="4" s="1"/>
  <c r="FI28" i="4"/>
  <c r="FJ28" i="4" s="1"/>
  <c r="FI15" i="4"/>
  <c r="FJ15" i="4" s="1"/>
  <c r="FI19" i="4"/>
  <c r="FJ19" i="4" s="1"/>
  <c r="FI27" i="4"/>
  <c r="FJ27" i="4" s="1"/>
  <c r="FI14" i="4"/>
  <c r="FJ14" i="4" s="1"/>
  <c r="FI22" i="4"/>
  <c r="FJ22" i="4" s="1"/>
  <c r="FI30" i="4"/>
  <c r="FJ30" i="4" s="1"/>
  <c r="FI13" i="4"/>
  <c r="FJ13" i="4" s="1"/>
  <c r="FI21" i="4"/>
  <c r="FJ21" i="4" s="1"/>
  <c r="FI29" i="4"/>
  <c r="FJ29" i="4" s="1"/>
  <c r="FI16" i="4"/>
  <c r="FJ16" i="4" s="1"/>
  <c r="FI24" i="4"/>
  <c r="FJ24" i="4" s="1"/>
  <c r="FI32" i="4"/>
  <c r="FJ32" i="4" s="1"/>
  <c r="FJ33" i="4" l="1"/>
  <c r="FK31" i="4" s="1"/>
  <c r="FN31" i="4" s="1"/>
  <c r="FK16" i="4" l="1"/>
  <c r="FN16" i="4" s="1"/>
  <c r="FK21" i="4"/>
  <c r="FN21" i="4" s="1"/>
  <c r="FK23" i="4"/>
  <c r="FN23" i="4" s="1"/>
  <c r="FK32" i="4"/>
  <c r="FN32" i="4" s="1"/>
  <c r="FK26" i="4"/>
  <c r="FN26" i="4" s="1"/>
  <c r="FK20" i="4"/>
  <c r="FN20" i="4" s="1"/>
  <c r="FK25" i="4"/>
  <c r="FN25" i="4" s="1"/>
  <c r="FK10" i="4"/>
  <c r="FN10" i="4" s="1"/>
  <c r="FK27" i="4"/>
  <c r="FN27" i="4" s="1"/>
  <c r="FK15" i="4"/>
  <c r="FN15" i="4" s="1"/>
  <c r="FK19" i="4"/>
  <c r="FN19" i="4" s="1"/>
  <c r="FK11" i="4"/>
  <c r="FN11" i="4" s="1"/>
  <c r="FK12" i="4"/>
  <c r="FN12" i="4" s="1"/>
  <c r="FK24" i="4"/>
  <c r="FN24" i="4" s="1"/>
  <c r="FK17" i="4"/>
  <c r="FN17" i="4" s="1"/>
  <c r="FK28" i="4"/>
  <c r="FN28" i="4" s="1"/>
  <c r="FK18" i="4"/>
  <c r="FN18" i="4" s="1"/>
  <c r="FK9" i="4"/>
  <c r="FN9" i="4" s="1"/>
  <c r="FK22" i="4"/>
  <c r="FN22" i="4" s="1"/>
  <c r="FK13" i="4"/>
  <c r="FN13" i="4" s="1"/>
  <c r="FK30" i="4"/>
  <c r="FN30" i="4" s="1"/>
  <c r="FK14" i="4"/>
  <c r="FN14" i="4" s="1"/>
  <c r="FK29" i="4"/>
  <c r="FN29" i="4" s="1"/>
  <c r="FK33" i="4"/>
  <c r="FL33" i="4" s="1"/>
  <c r="FM33" i="4" l="1"/>
  <c r="FO31" i="4" s="1"/>
  <c r="FP31" i="4" s="1"/>
  <c r="FO11" i="4" l="1"/>
  <c r="FP11" i="4" s="1"/>
  <c r="FO23" i="4"/>
  <c r="FP23" i="4" s="1"/>
  <c r="FO14" i="4"/>
  <c r="FP14" i="4" s="1"/>
  <c r="FO22" i="4"/>
  <c r="FP22" i="4" s="1"/>
  <c r="FO30" i="4"/>
  <c r="FP30" i="4" s="1"/>
  <c r="FO13" i="4"/>
  <c r="FP13" i="4" s="1"/>
  <c r="FO21" i="4"/>
  <c r="FP21" i="4" s="1"/>
  <c r="FO29" i="4"/>
  <c r="FP29" i="4" s="1"/>
  <c r="FO16" i="4"/>
  <c r="FP16" i="4" s="1"/>
  <c r="FO24" i="4"/>
  <c r="FP24" i="4" s="1"/>
  <c r="FO32" i="4"/>
  <c r="FP32" i="4" s="1"/>
  <c r="FO27" i="4"/>
  <c r="FP27" i="4" s="1"/>
  <c r="FO15" i="4"/>
  <c r="FP15" i="4" s="1"/>
  <c r="FO10" i="4"/>
  <c r="FP10" i="4" s="1"/>
  <c r="FO18" i="4"/>
  <c r="FP18" i="4" s="1"/>
  <c r="FO26" i="4"/>
  <c r="FP26" i="4" s="1"/>
  <c r="FO9" i="4"/>
  <c r="FP9" i="4" s="1"/>
  <c r="FP33" i="4" s="1"/>
  <c r="FQ31" i="4" s="1"/>
  <c r="FO17" i="4"/>
  <c r="FP17" i="4" s="1"/>
  <c r="FO25" i="4"/>
  <c r="FP25" i="4" s="1"/>
  <c r="FO12" i="4"/>
  <c r="FP12" i="4" s="1"/>
  <c r="FO20" i="4"/>
  <c r="FP20" i="4" s="1"/>
  <c r="FO28" i="4"/>
  <c r="FP28" i="4" s="1"/>
  <c r="FO19" i="4"/>
  <c r="FP19" i="4" s="1"/>
  <c r="FQ9" i="4" l="1"/>
  <c r="FT9" i="4" s="1"/>
  <c r="FQ32" i="4"/>
  <c r="FT32" i="4" s="1"/>
  <c r="FQ21" i="4"/>
  <c r="FT21" i="4" s="1"/>
  <c r="FQ20" i="4"/>
  <c r="FQ25" i="4"/>
  <c r="FT25" i="4" s="1"/>
  <c r="FQ13" i="4"/>
  <c r="FQ26" i="4"/>
  <c r="FT26" i="4" s="1"/>
  <c r="FQ30" i="4"/>
  <c r="FQ17" i="4"/>
  <c r="FT17" i="4" s="1"/>
  <c r="FQ18" i="4"/>
  <c r="FT18" i="4" s="1"/>
  <c r="FQ29" i="4"/>
  <c r="FT29" i="4" s="1"/>
  <c r="FQ28" i="4"/>
  <c r="FT28" i="4" s="1"/>
  <c r="FQ22" i="4"/>
  <c r="FT22" i="4" s="1"/>
  <c r="FQ24" i="4"/>
  <c r="FQ16" i="4"/>
  <c r="FT16" i="4" s="1"/>
  <c r="FQ10" i="4"/>
  <c r="FT10" i="4" s="1"/>
  <c r="FQ23" i="4"/>
  <c r="FT23" i="4" s="1"/>
  <c r="FQ11" i="4"/>
  <c r="FQ15" i="4"/>
  <c r="FT15" i="4" s="1"/>
  <c r="FQ12" i="4"/>
  <c r="FT12" i="4" s="1"/>
  <c r="FQ27" i="4"/>
  <c r="FT27" i="4" s="1"/>
  <c r="FQ14" i="4"/>
  <c r="FQ19" i="4"/>
  <c r="FT19" i="4" s="1"/>
  <c r="FT13" i="4"/>
  <c r="FT11" i="4"/>
  <c r="FT14" i="4"/>
  <c r="FT31" i="4"/>
  <c r="FT24" i="4"/>
  <c r="FT20" i="4"/>
  <c r="FT30" i="4"/>
  <c r="FQ33" i="4" l="1"/>
  <c r="FR33" i="4" s="1"/>
  <c r="FS33" i="4"/>
  <c r="FU31" i="4" l="1"/>
  <c r="FV31" i="4" s="1"/>
  <c r="FU27" i="4"/>
  <c r="FV27" i="4" s="1"/>
  <c r="FU23" i="4"/>
  <c r="FV23" i="4" s="1"/>
  <c r="FU19" i="4"/>
  <c r="FV19" i="4" s="1"/>
  <c r="FU15" i="4"/>
  <c r="FV15" i="4" s="1"/>
  <c r="FU32" i="4"/>
  <c r="FV32" i="4" s="1"/>
  <c r="FU28" i="4"/>
  <c r="FV28" i="4" s="1"/>
  <c r="FU24" i="4"/>
  <c r="FV24" i="4" s="1"/>
  <c r="FU20" i="4"/>
  <c r="FV20" i="4" s="1"/>
  <c r="FU16" i="4"/>
  <c r="FV16" i="4" s="1"/>
  <c r="FU12" i="4"/>
  <c r="FV12" i="4" s="1"/>
  <c r="FU29" i="4"/>
  <c r="FV29" i="4" s="1"/>
  <c r="FU25" i="4"/>
  <c r="FV25" i="4" s="1"/>
  <c r="FU21" i="4"/>
  <c r="FV21" i="4" s="1"/>
  <c r="FU17" i="4"/>
  <c r="FV17" i="4" s="1"/>
  <c r="FU13" i="4"/>
  <c r="FV13" i="4" s="1"/>
  <c r="FU9" i="4"/>
  <c r="FV9" i="4" s="1"/>
  <c r="FU30" i="4"/>
  <c r="FV30" i="4" s="1"/>
  <c r="FU26" i="4"/>
  <c r="FV26" i="4" s="1"/>
  <c r="FU22" i="4"/>
  <c r="FV22" i="4" s="1"/>
  <c r="FU18" i="4"/>
  <c r="FV18" i="4" s="1"/>
  <c r="FU14" i="4"/>
  <c r="FV14" i="4" s="1"/>
  <c r="FU10" i="4"/>
  <c r="FV10" i="4" s="1"/>
  <c r="FU11" i="4"/>
  <c r="FV11" i="4" s="1"/>
  <c r="FV33" i="4" l="1"/>
  <c r="FW21" i="4" s="1"/>
  <c r="FW15" i="4" l="1"/>
  <c r="FW30" i="4"/>
  <c r="FW31" i="4"/>
  <c r="FW11" i="4"/>
  <c r="FW14" i="4"/>
  <c r="FW17" i="4"/>
  <c r="FW22" i="4"/>
  <c r="FZ22" i="4" s="1"/>
  <c r="FW29" i="4"/>
  <c r="FZ29" i="4" s="1"/>
  <c r="FW23" i="4"/>
  <c r="FZ23" i="4" s="1"/>
  <c r="FW13" i="4"/>
  <c r="FW26" i="4"/>
  <c r="FW16" i="4"/>
  <c r="FW10" i="4"/>
  <c r="FZ10" i="4" s="1"/>
  <c r="FW24" i="4"/>
  <c r="FZ24" i="4" s="1"/>
  <c r="FW25" i="4"/>
  <c r="FZ25" i="4" s="1"/>
  <c r="FW19" i="4"/>
  <c r="FZ19" i="4" s="1"/>
  <c r="FW9" i="4"/>
  <c r="FW27" i="4"/>
  <c r="FW32" i="4"/>
  <c r="FZ32" i="4" s="1"/>
  <c r="FW18" i="4"/>
  <c r="FZ18" i="4" s="1"/>
  <c r="FW20" i="4"/>
  <c r="FZ20" i="4" s="1"/>
  <c r="FW12" i="4"/>
  <c r="FW28" i="4"/>
  <c r="FZ28" i="4" s="1"/>
  <c r="FZ16" i="4"/>
  <c r="FZ27" i="4"/>
  <c r="FZ21" i="4"/>
  <c r="FZ14" i="4"/>
  <c r="FZ30" i="4"/>
  <c r="FZ26" i="4"/>
  <c r="FZ31" i="4"/>
  <c r="FZ15" i="4"/>
  <c r="FZ17" i="4"/>
  <c r="FZ11" i="4"/>
  <c r="FZ13" i="4"/>
  <c r="FZ12" i="4"/>
  <c r="FZ9" i="4"/>
  <c r="FW33" i="4" l="1"/>
  <c r="FX33" i="4" s="1"/>
  <c r="FY33" i="4"/>
  <c r="GA23" i="4" s="1"/>
  <c r="GB23" i="4" s="1"/>
  <c r="GA26" i="4" l="1"/>
  <c r="GB26" i="4" s="1"/>
  <c r="GA12" i="4"/>
  <c r="GB12" i="4" s="1"/>
  <c r="GA19" i="4"/>
  <c r="GB19" i="4" s="1"/>
  <c r="GA13" i="4"/>
  <c r="GB13" i="4" s="1"/>
  <c r="GA9" i="4"/>
  <c r="GB9" i="4" s="1"/>
  <c r="GA11" i="4"/>
  <c r="GB11" i="4" s="1"/>
  <c r="GA27" i="4"/>
  <c r="GB27" i="4" s="1"/>
  <c r="GA10" i="4"/>
  <c r="GB10" i="4" s="1"/>
  <c r="GA17" i="4"/>
  <c r="GB17" i="4" s="1"/>
  <c r="GA28" i="4"/>
  <c r="GB28" i="4" s="1"/>
  <c r="GA22" i="4"/>
  <c r="GB22" i="4" s="1"/>
  <c r="GA29" i="4"/>
  <c r="GB29" i="4" s="1"/>
  <c r="GA24" i="4"/>
  <c r="GB24" i="4" s="1"/>
  <c r="GA15" i="4"/>
  <c r="GB15" i="4" s="1"/>
  <c r="GA31" i="4"/>
  <c r="GB31" i="4" s="1"/>
  <c r="GA18" i="4"/>
  <c r="GB18" i="4" s="1"/>
  <c r="GA25" i="4"/>
  <c r="GB25" i="4" s="1"/>
  <c r="GA20" i="4"/>
  <c r="GB20" i="4" s="1"/>
  <c r="GA14" i="4"/>
  <c r="GB14" i="4" s="1"/>
  <c r="GA30" i="4"/>
  <c r="GB30" i="4" s="1"/>
  <c r="GA21" i="4"/>
  <c r="GB21" i="4" s="1"/>
  <c r="GA16" i="4"/>
  <c r="GB16" i="4" s="1"/>
  <c r="GA32" i="4"/>
  <c r="GB32" i="4" s="1"/>
  <c r="GB33" i="4" l="1"/>
  <c r="GC29" i="4" s="1"/>
  <c r="GF29" i="4" s="1"/>
  <c r="GC19" i="4" l="1"/>
  <c r="GF19" i="4" s="1"/>
  <c r="GC9" i="4"/>
  <c r="GC23" i="4"/>
  <c r="GF23" i="4" s="1"/>
  <c r="GC14" i="4"/>
  <c r="GC24" i="4"/>
  <c r="GC10" i="4"/>
  <c r="GC18" i="4"/>
  <c r="GF18" i="4" s="1"/>
  <c r="GC26" i="4"/>
  <c r="GC15" i="4"/>
  <c r="GF15" i="4" s="1"/>
  <c r="GC13" i="4"/>
  <c r="GC28" i="4"/>
  <c r="GF28" i="4" s="1"/>
  <c r="GC30" i="4"/>
  <c r="GC17" i="4"/>
  <c r="GF17" i="4" s="1"/>
  <c r="GC32" i="4"/>
  <c r="GC20" i="4"/>
  <c r="GF20" i="4" s="1"/>
  <c r="GC16" i="4"/>
  <c r="GC22" i="4"/>
  <c r="GF22" i="4" s="1"/>
  <c r="GC11" i="4"/>
  <c r="GC25" i="4"/>
  <c r="GC21" i="4"/>
  <c r="GC27" i="4"/>
  <c r="GF27" i="4" s="1"/>
  <c r="GC31" i="4"/>
  <c r="GF31" i="4" s="1"/>
  <c r="GC12" i="4"/>
  <c r="GC33" i="4" s="1"/>
  <c r="GD33" i="4" s="1"/>
  <c r="GF16" i="4"/>
  <c r="GF11" i="4"/>
  <c r="GF21" i="4"/>
  <c r="GF12" i="4"/>
  <c r="GF9" i="4"/>
  <c r="GF24" i="4"/>
  <c r="GF30" i="4"/>
  <c r="GF25" i="4"/>
  <c r="GF32" i="4"/>
  <c r="GF14" i="4"/>
  <c r="GF10" i="4"/>
  <c r="GF26" i="4"/>
  <c r="GF13" i="4"/>
  <c r="GE33" i="4" l="1"/>
  <c r="GG24" i="4" s="1"/>
  <c r="GH24" i="4" s="1"/>
  <c r="GG11" i="4" l="1"/>
  <c r="GH11" i="4" s="1"/>
  <c r="GG30" i="4"/>
  <c r="GH30" i="4" s="1"/>
  <c r="GG32" i="4"/>
  <c r="GH32" i="4" s="1"/>
  <c r="GG27" i="4"/>
  <c r="GH27" i="4" s="1"/>
  <c r="GG9" i="4"/>
  <c r="GH9" i="4" s="1"/>
  <c r="GG20" i="4"/>
  <c r="GH20" i="4" s="1"/>
  <c r="GG26" i="4"/>
  <c r="GH26" i="4" s="1"/>
  <c r="GG28" i="4"/>
  <c r="GH28" i="4" s="1"/>
  <c r="GG18" i="4"/>
  <c r="GH18" i="4" s="1"/>
  <c r="GG25" i="4"/>
  <c r="GH25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31" i="4"/>
  <c r="GH31" i="4" s="1"/>
  <c r="GG22" i="4"/>
  <c r="GH22" i="4" s="1"/>
  <c r="GG13" i="4"/>
  <c r="GH13" i="4" s="1"/>
  <c r="GG29" i="4"/>
  <c r="GH29" i="4" s="1"/>
  <c r="GH33" i="4" l="1"/>
  <c r="GI14" i="4" s="1"/>
  <c r="GJ14" i="4" s="1"/>
  <c r="GK14" i="4" s="1"/>
  <c r="GL14" i="4" s="1"/>
  <c r="GI20" i="4" l="1"/>
  <c r="GJ20" i="4" s="1"/>
  <c r="GK20" i="4" s="1"/>
  <c r="GL20" i="4" s="1"/>
  <c r="GM20" i="4" s="1"/>
  <c r="GI26" i="4"/>
  <c r="GJ26" i="4" s="1"/>
  <c r="GK26" i="4" s="1"/>
  <c r="GL26" i="4" s="1"/>
  <c r="GM26" i="4" s="1"/>
  <c r="GI9" i="4"/>
  <c r="GJ9" i="4" s="1"/>
  <c r="GI29" i="4"/>
  <c r="GJ29" i="4" s="1"/>
  <c r="GK29" i="4" s="1"/>
  <c r="GL29" i="4" s="1"/>
  <c r="GM29" i="4" s="1"/>
  <c r="GI25" i="4"/>
  <c r="GJ25" i="4" s="1"/>
  <c r="GK25" i="4" s="1"/>
  <c r="GL25" i="4" s="1"/>
  <c r="GM25" i="4" s="1"/>
  <c r="GI15" i="4"/>
  <c r="GJ15" i="4" s="1"/>
  <c r="GK15" i="4" s="1"/>
  <c r="GL15" i="4" s="1"/>
  <c r="GI11" i="4"/>
  <c r="GJ11" i="4" s="1"/>
  <c r="GK11" i="4" s="1"/>
  <c r="GL11" i="4" s="1"/>
  <c r="GI30" i="4"/>
  <c r="GJ30" i="4" s="1"/>
  <c r="GK30" i="4" s="1"/>
  <c r="GL30" i="4" s="1"/>
  <c r="GM30" i="4" s="1"/>
  <c r="GI28" i="4"/>
  <c r="GJ28" i="4" s="1"/>
  <c r="GK28" i="4" s="1"/>
  <c r="GL28" i="4" s="1"/>
  <c r="GM28" i="4" s="1"/>
  <c r="GI19" i="4"/>
  <c r="GJ19" i="4" s="1"/>
  <c r="GK19" i="4" s="1"/>
  <c r="GL19" i="4" s="1"/>
  <c r="GM19" i="4" s="1"/>
  <c r="GI13" i="4"/>
  <c r="GJ13" i="4" s="1"/>
  <c r="GK13" i="4" s="1"/>
  <c r="GL13" i="4" s="1"/>
  <c r="GI32" i="4"/>
  <c r="GJ32" i="4" s="1"/>
  <c r="GK32" i="4" s="1"/>
  <c r="GL32" i="4" s="1"/>
  <c r="GM32" i="4" s="1"/>
  <c r="GI17" i="4"/>
  <c r="GJ17" i="4" s="1"/>
  <c r="GK17" i="4" s="1"/>
  <c r="GL17" i="4" s="1"/>
  <c r="GI24" i="4"/>
  <c r="GJ24" i="4" s="1"/>
  <c r="GK24" i="4" s="1"/>
  <c r="GL24" i="4" s="1"/>
  <c r="GM24" i="4" s="1"/>
  <c r="GI10" i="4"/>
  <c r="GJ10" i="4" s="1"/>
  <c r="GK10" i="4" s="1"/>
  <c r="GL10" i="4" s="1"/>
  <c r="GI27" i="4"/>
  <c r="GJ27" i="4" s="1"/>
  <c r="GK27" i="4" s="1"/>
  <c r="GL27" i="4" s="1"/>
  <c r="GM27" i="4" s="1"/>
  <c r="GI22" i="4"/>
  <c r="GJ22" i="4" s="1"/>
  <c r="GK22" i="4" s="1"/>
  <c r="GL22" i="4" s="1"/>
  <c r="GM22" i="4" s="1"/>
  <c r="GI16" i="4"/>
  <c r="GJ16" i="4" s="1"/>
  <c r="GK16" i="4" s="1"/>
  <c r="GL16" i="4" s="1"/>
  <c r="GI23" i="4"/>
  <c r="GJ23" i="4" s="1"/>
  <c r="GK23" i="4" s="1"/>
  <c r="GL23" i="4" s="1"/>
  <c r="GM23" i="4" s="1"/>
  <c r="GI12" i="4"/>
  <c r="GJ12" i="4" s="1"/>
  <c r="GK12" i="4" s="1"/>
  <c r="GL12" i="4" s="1"/>
  <c r="GI18" i="4"/>
  <c r="GJ18" i="4" s="1"/>
  <c r="GK18" i="4" s="1"/>
  <c r="GL18" i="4" s="1"/>
  <c r="GM18" i="4" s="1"/>
  <c r="GI21" i="4"/>
  <c r="GJ21" i="4" s="1"/>
  <c r="GK21" i="4" s="1"/>
  <c r="GL21" i="4" s="1"/>
  <c r="GM21" i="4" s="1"/>
  <c r="GI31" i="4"/>
  <c r="GJ31" i="4" s="1"/>
  <c r="GK31" i="4" s="1"/>
  <c r="GL31" i="4" s="1"/>
  <c r="GM31" i="4" s="1"/>
  <c r="GJ33" i="4" l="1"/>
  <c r="GK33" i="4" s="1"/>
  <c r="GI33" i="4"/>
  <c r="GK9" i="4"/>
  <c r="GL9" i="4" s="1"/>
</calcChain>
</file>

<file path=xl/sharedStrings.xml><?xml version="1.0" encoding="utf-8"?>
<sst xmlns="http://schemas.openxmlformats.org/spreadsheetml/2006/main" count="2309" uniqueCount="203">
  <si>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</si>
  <si>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</si>
  <si>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</si>
  <si>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</si>
  <si>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</si>
  <si>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</si>
  <si>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</si>
  <si>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</si>
  <si>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</si>
  <si>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</si>
  <si>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</si>
  <si>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</si>
  <si>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</si>
  <si>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</si>
  <si>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</si>
  <si>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</si>
  <si>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</si>
  <si>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</si>
  <si>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</si>
  <si>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</si>
  <si>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</si>
  <si>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</si>
  <si>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</si>
  <si>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</si>
  <si>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</si>
  <si>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</si>
  <si>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</si>
  <si>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</si>
  <si>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</si>
  <si>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</si>
  <si>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</si>
  <si>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</si>
  <si>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</si>
  <si>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</si>
  <si>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</si>
  <si>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</si>
  <si>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</si>
  <si>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</si>
  <si>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</si>
  <si>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</si>
  <si>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</si>
  <si>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</si>
  <si>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</si>
  <si>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</si>
  <si>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</si>
  <si>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</si>
  <si>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</si>
  <si>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</si>
  <si>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</si>
  <si>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</si>
  <si>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</si>
  <si>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</si>
  <si>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</si>
  <si>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</si>
  <si>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</si>
  <si>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</si>
  <si>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</si>
  <si>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</si>
  <si>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</si>
  <si>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</si>
  <si>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</si>
  <si>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</si>
  <si>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</si>
  <si>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</si>
  <si>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</si>
  <si>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</si>
  <si>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</si>
  <si>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</si>
  <si>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</si>
  <si>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</si>
  <si>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</si>
  <si>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</si>
  <si>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</si>
  <si>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</si>
  <si>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</si>
  <si>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</si>
  <si>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</si>
  <si>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</si>
  <si>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</si>
  <si>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</si>
  <si>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</si>
  <si>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</si>
  <si>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</si>
  <si>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</si>
  <si>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</si>
  <si>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</si>
  <si>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</si>
  <si>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</si>
  <si>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</si>
  <si>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</si>
  <si>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</si>
  <si>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</si>
  <si>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</si>
  <si>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</si>
  <si>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</si>
  <si>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</si>
  <si>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</si>
  <si>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</si>
  <si>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</si>
  <si>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</si>
  <si>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</si>
  <si>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</si>
  <si>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</si>
  <si>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</si>
  <si>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</si>
  <si>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</si>
  <si>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</si>
  <si>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</si>
  <si>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</si>
  <si>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</si>
  <si>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</si>
  <si>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</si>
  <si>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</si>
  <si>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</si>
  <si>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</si>
  <si>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</si>
  <si>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</si>
  <si>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</si>
  <si>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</si>
  <si>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</si>
  <si>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</si>
  <si>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</si>
  <si>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</si>
  <si>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</si>
  <si>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</si>
  <si>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</si>
  <si>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</si>
  <si>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</si>
  <si>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</si>
  <si>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</si>
  <si>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</si>
  <si>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</si>
  <si>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</si>
  <si>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</si>
  <si>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</si>
  <si>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</si>
  <si>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</si>
  <si>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</si>
  <si>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</si>
  <si>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</si>
  <si>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</si>
  <si>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</si>
  <si>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</si>
  <si>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</si>
  <si>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</si>
  <si>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</si>
  <si>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</si>
  <si>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</si>
  <si>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</si>
  <si>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</si>
  <si>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</si>
  <si>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</si>
  <si>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</si>
  <si>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</si>
  <si>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</si>
  <si>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</si>
  <si>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</si>
  <si>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</si>
  <si>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</si>
  <si>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</si>
  <si>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</si>
  <si>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</si>
  <si>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</si>
  <si>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</si>
  <si>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</si>
  <si>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</si>
  <si>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</si>
  <si>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</si>
  <si>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</si>
  <si>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</si>
  <si>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</si>
  <si>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</si>
  <si>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</si>
  <si>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</si>
  <si>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</si>
  <si>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</si>
  <si>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</si>
  <si>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</si>
  <si>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Андреевское сельское поселение</t>
  </si>
  <si>
    <t>Баженовское сельское поселение</t>
  </si>
  <si>
    <t>Верблюженское сельское поселение</t>
  </si>
  <si>
    <t>Нижнеиртышское сельское поселение</t>
  </si>
  <si>
    <t>Новотроицкое сельское поселение</t>
  </si>
  <si>
    <t>Увалобитиинское сельское поселение</t>
  </si>
  <si>
    <t>Хохловское сельское поселение</t>
  </si>
  <si>
    <t>Щербакинское сельское поселение</t>
  </si>
  <si>
    <t>Саргатское городское поселение</t>
  </si>
  <si>
    <t>куб.м.</t>
  </si>
  <si>
    <t xml:space="preserve">Численность постоянного населения </t>
  </si>
  <si>
    <t>Численность постоянного населения на начало текущего года</t>
  </si>
  <si>
    <t>на 01.01.2023</t>
  </si>
  <si>
    <t>2024 год</t>
  </si>
  <si>
    <t>чел./кв.км</t>
  </si>
  <si>
    <t>кв.км</t>
  </si>
  <si>
    <t>Коэффициент наружного объема отапливаемых зданий социальной сферы                                   К2</t>
  </si>
  <si>
    <t>Площадь территории поселения на 01.01.2023                                   Si</t>
  </si>
  <si>
    <t>Коэффициент плотности населения                                  К1</t>
  </si>
  <si>
    <t>Расчет размера дотации бюджетам поселений, входящих в состав Саргатского муниципального района Омской области, на выравнивание бюджетной обеспеченности на 2024 год</t>
  </si>
  <si>
    <t>Плотность населения на 01.01.2023                                    Спi = Hi/Si</t>
  </si>
  <si>
    <t>Наружный объем отапливаемых зданий социальной сферы на 01.10.2023                           Oni</t>
  </si>
  <si>
    <t>2-(Спi /Спi max.)</t>
  </si>
  <si>
    <t>1+(Опi/Опi min.)</t>
  </si>
  <si>
    <t>Кi=К1i+К2i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</si>
</sst>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0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7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2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19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167" fontId="21" fillId="47" borderId="11" xfId="0" applyNumberFormat="1" applyFont="1" applyFill="1" applyBorder="1" applyAlignment="1">
      <alignment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32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5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2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0" fontId="18" fillId="26" borderId="34" xfId="0" applyFont="1" applyFill="1" applyBorder="1" applyAlignment="1">
      <alignment vertical="center"/>
    </xf>
    <xf numFmtId="0" fontId="18" fillId="26" borderId="35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18" fillId="26" borderId="15" xfId="0" applyFont="1" applyFill="1" applyBorder="1" applyAlignment="1">
      <alignment vertical="center"/>
    </xf>
    <xf numFmtId="0" fontId="18" fillId="26" borderId="16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7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172" fontId="34" fillId="31" borderId="58" xfId="0" applyNumberFormat="1" applyFont="1" applyFill="1" applyBorder="1" applyAlignment="1">
      <alignment horizontal="center" vertical="center" wrapText="1"/>
    </xf>
    <xf numFmtId="172" fontId="34" fillId="31" borderId="59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172" fontId="34" fillId="31" borderId="71" xfId="0" applyNumberFormat="1" applyFont="1" applyFill="1" applyBorder="1" applyAlignment="1">
      <alignment horizontal="center" vertical="center" wrapText="1"/>
    </xf>
    <xf numFmtId="0" fontId="35" fillId="0" borderId="72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72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3" xfId="0" applyFont="1" applyBorder="1" applyAlignment="1">
      <alignment vertical="top" wrapText="1"/>
    </xf>
    <xf numFmtId="171" fontId="18" fillId="0" borderId="30" xfId="0" applyNumberFormat="1" applyFont="1" applyBorder="1" applyAlignment="1">
      <alignment horizontal="center" vertical="center" wrapText="1"/>
    </xf>
    <xf numFmtId="171" fontId="18" fillId="0" borderId="31" xfId="0" applyNumberFormat="1" applyFont="1" applyBorder="1" applyAlignment="1">
      <alignment horizontal="center" vertical="center" wrapText="1"/>
    </xf>
    <xf numFmtId="0" fontId="18" fillId="27" borderId="37" xfId="0" applyFont="1" applyFill="1" applyBorder="1" applyAlignment="1">
      <alignment horizontal="center" vertical="center"/>
    </xf>
    <xf numFmtId="168" fontId="18" fillId="26" borderId="70" xfId="0" applyNumberFormat="1" applyFont="1" applyFill="1" applyBorder="1" applyAlignment="1">
      <alignment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0" fontId="18" fillId="27" borderId="69" xfId="0" applyFont="1" applyFill="1" applyBorder="1" applyAlignment="1">
      <alignment horizontal="center" vertical="center"/>
    </xf>
    <xf numFmtId="170" fontId="18" fillId="39" borderId="68" xfId="0" applyNumberFormat="1" applyFont="1" applyFill="1" applyBorder="1" applyAlignment="1">
      <alignment vertical="center"/>
    </xf>
    <xf numFmtId="167" fontId="18" fillId="34" borderId="68" xfId="0" applyNumberFormat="1" applyFont="1" applyFill="1" applyBorder="1" applyAlignment="1">
      <alignment vertical="center"/>
    </xf>
    <xf numFmtId="171" fontId="18" fillId="26" borderId="37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9" fontId="18" fillId="26" borderId="15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69" xfId="0" applyNumberFormat="1" applyFont="1" applyFill="1" applyBorder="1" applyAlignment="1">
      <alignment vertical="center"/>
    </xf>
    <xf numFmtId="0" fontId="42" fillId="0" borderId="75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0" fontId="18" fillId="27" borderId="68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0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0" fontId="42" fillId="0" borderId="69" xfId="0" applyFont="1" applyFill="1" applyBorder="1" applyAlignment="1">
      <alignment wrapText="1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67" fontId="18" fillId="34" borderId="29" xfId="0" applyNumberFormat="1" applyFont="1" applyFill="1" applyBorder="1" applyAlignment="1">
      <alignment vertical="center"/>
    </xf>
    <xf numFmtId="167" fontId="21" fillId="47" borderId="30" xfId="0" applyNumberFormat="1" applyFont="1" applyFill="1" applyBorder="1" applyAlignment="1">
      <alignment vertical="center"/>
    </xf>
    <xf numFmtId="172" fontId="18" fillId="39" borderId="31" xfId="0" applyNumberFormat="1" applyFont="1" applyFill="1" applyBorder="1" applyAlignment="1">
      <alignment horizontal="center"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3" fontId="18" fillId="0" borderId="11" xfId="0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9" fillId="43" borderId="25" xfId="0" applyNumberFormat="1" applyFont="1" applyFill="1" applyBorder="1" applyAlignment="1">
      <alignment horizontal="center" vertical="center" wrapText="1"/>
    </xf>
    <xf numFmtId="164" fontId="39" fillId="43" borderId="56" xfId="0" applyNumberFormat="1" applyFont="1" applyFill="1" applyBorder="1" applyAlignment="1">
      <alignment horizontal="center" vertical="center" wrapText="1"/>
    </xf>
    <xf numFmtId="164" fontId="38" fillId="42" borderId="19" xfId="0" applyNumberFormat="1" applyFont="1" applyFill="1" applyBorder="1" applyAlignment="1">
      <alignment horizontal="center" vertical="center" wrapText="1"/>
    </xf>
    <xf numFmtId="0" fontId="35" fillId="0" borderId="76" xfId="0" applyFont="1" applyFill="1" applyBorder="1" applyAlignment="1">
      <alignment wrapText="1"/>
    </xf>
    <xf numFmtId="171" fontId="18" fillId="0" borderId="17" xfId="0" applyNumberFormat="1" applyFont="1" applyBorder="1" applyAlignment="1">
      <alignment horizontal="center"/>
    </xf>
    <xf numFmtId="171" fontId="18" fillId="0" borderId="43" xfId="0" applyNumberFormat="1" applyFont="1" applyFill="1" applyBorder="1" applyAlignment="1">
      <alignment horizontal="center" vertical="center" wrapText="1"/>
    </xf>
    <xf numFmtId="0" fontId="32" fillId="0" borderId="52" xfId="0" applyFont="1" applyFill="1" applyBorder="1" applyAlignment="1">
      <alignment horizontal="center" vertical="center"/>
    </xf>
    <xf numFmtId="0" fontId="23" fillId="0" borderId="74" xfId="0" applyFont="1" applyFill="1" applyBorder="1" applyAlignment="1">
      <alignment vertical="center" wrapText="1"/>
    </xf>
    <xf numFmtId="0" fontId="42" fillId="0" borderId="72" xfId="0" applyFont="1" applyFill="1" applyBorder="1" applyAlignment="1">
      <alignment vertical="center" wrapText="1"/>
    </xf>
    <xf numFmtId="0" fontId="42" fillId="0" borderId="75" xfId="0" applyFont="1" applyFill="1" applyBorder="1" applyAlignment="1">
      <alignment vertical="center" wrapText="1"/>
    </xf>
    <xf numFmtId="0" fontId="29" fillId="28" borderId="32" xfId="0" applyFont="1" applyFill="1" applyBorder="1" applyAlignment="1">
      <alignment vertical="center" wrapText="1"/>
    </xf>
    <xf numFmtId="167" fontId="21" fillId="28" borderId="77" xfId="0" applyNumberFormat="1" applyFont="1" applyFill="1" applyBorder="1" applyAlignment="1">
      <alignment horizontal="right" vertical="center"/>
    </xf>
    <xf numFmtId="165" fontId="30" fillId="48" borderId="32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167" fontId="21" fillId="36" borderId="27" xfId="0" applyNumberFormat="1" applyFont="1" applyFill="1" applyBorder="1" applyAlignment="1">
      <alignment horizontal="right" vertical="center"/>
    </xf>
    <xf numFmtId="167" fontId="21" fillId="47" borderId="18" xfId="0" applyNumberFormat="1" applyFont="1" applyFill="1" applyBorder="1" applyAlignment="1">
      <alignment vertical="center"/>
    </xf>
    <xf numFmtId="0" fontId="21" fillId="39" borderId="19" xfId="0" applyFont="1" applyFill="1" applyBorder="1" applyAlignment="1">
      <alignment horizontal="center" vertical="center"/>
    </xf>
    <xf numFmtId="0" fontId="18" fillId="0" borderId="65" xfId="0" applyFont="1" applyFill="1" applyBorder="1" applyAlignment="1">
      <alignment vertical="center" wrapText="1"/>
    </xf>
    <xf numFmtId="0" fontId="18" fillId="0" borderId="77" xfId="0" applyFont="1" applyFill="1" applyBorder="1" applyAlignment="1">
      <alignment vertical="center" wrapText="1"/>
    </xf>
    <xf numFmtId="0" fontId="18" fillId="0" borderId="62" xfId="0" applyFont="1" applyFill="1" applyBorder="1" applyAlignment="1">
      <alignment vertical="center" wrapText="1"/>
    </xf>
    <xf numFmtId="0" fontId="18" fillId="0" borderId="42" xfId="0" applyFont="1" applyFill="1" applyBorder="1" applyAlignment="1">
      <alignment vertical="center" wrapText="1"/>
    </xf>
    <xf numFmtId="0" fontId="18" fillId="0" borderId="26" xfId="0" applyFont="1" applyFill="1" applyBorder="1" applyAlignment="1">
      <alignment vertical="center" wrapText="1"/>
    </xf>
    <xf numFmtId="0" fontId="18" fillId="0" borderId="44" xfId="0" applyFont="1" applyFill="1" applyBorder="1" applyAlignment="1">
      <alignment vertical="center" wrapText="1"/>
    </xf>
    <xf numFmtId="164" fontId="38" fillId="42" borderId="28" xfId="0" applyNumberFormat="1" applyFont="1" applyFill="1" applyBorder="1" applyAlignment="1">
      <alignment horizontal="center" vertical="center" wrapText="1"/>
    </xf>
    <xf numFmtId="164" fontId="39" fillId="43" borderId="55" xfId="0" applyNumberFormat="1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0" fontId="18" fillId="26" borderId="78" xfId="0" applyFont="1" applyFill="1" applyBorder="1" applyAlignment="1">
      <alignment vertical="center"/>
    </xf>
    <xf numFmtId="0" fontId="18" fillId="26" borderId="13" xfId="0" applyFont="1" applyFill="1" applyBorder="1" applyAlignment="1">
      <alignment vertical="center"/>
    </xf>
    <xf numFmtId="0" fontId="18" fillId="26" borderId="70" xfId="0" applyFont="1" applyFill="1" applyBorder="1" applyAlignment="1">
      <alignment vertical="center"/>
    </xf>
    <xf numFmtId="0" fontId="18" fillId="0" borderId="28" xfId="0" applyFont="1" applyFill="1" applyBorder="1" applyAlignment="1">
      <alignment vertical="center"/>
    </xf>
    <xf numFmtId="3" fontId="18" fillId="26" borderId="11" xfId="0" applyNumberFormat="1" applyFont="1" applyFill="1" applyBorder="1" applyAlignment="1">
      <alignment horizontal="center" vertical="center"/>
    </xf>
    <xf numFmtId="164" fontId="38" fillId="26" borderId="11" xfId="0" applyNumberFormat="1" applyFont="1" applyFill="1" applyBorder="1" applyAlignment="1">
      <alignment horizontal="center" vertical="center" wrapText="1"/>
    </xf>
    <xf numFmtId="171" fontId="18" fillId="26" borderId="11" xfId="0" applyNumberFormat="1" applyFont="1" applyFill="1" applyBorder="1" applyAlignment="1">
      <alignment horizontal="center" vertical="center"/>
    </xf>
    <xf numFmtId="172" fontId="32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164" fontId="39" fillId="30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horizontal="center" vertical="center"/>
    </xf>
    <xf numFmtId="0" fontId="42" fillId="0" borderId="11" xfId="0" applyFont="1" applyFill="1" applyBorder="1" applyAlignment="1">
      <alignment wrapText="1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172" fontId="32" fillId="0" borderId="17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 wrapText="1"/>
    </xf>
    <xf numFmtId="0" fontId="39" fillId="26" borderId="34" xfId="0" applyFont="1" applyFill="1" applyBorder="1" applyAlignment="1">
      <alignment horizontal="center" vertical="center" wrapText="1"/>
    </xf>
    <xf numFmtId="0" fontId="39" fillId="42" borderId="34" xfId="0" applyFont="1" applyFill="1" applyBorder="1" applyAlignment="1">
      <alignment horizontal="center" vertical="center" wrapText="1"/>
    </xf>
    <xf numFmtId="0" fontId="33" fillId="32" borderId="3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/>
    </xf>
    <xf numFmtId="172" fontId="34" fillId="31" borderId="12" xfId="0" applyNumberFormat="1" applyFont="1" applyFill="1" applyBorder="1" applyAlignment="1">
      <alignment horizontal="center" vertical="center" wrapText="1"/>
    </xf>
    <xf numFmtId="0" fontId="32" fillId="0" borderId="36" xfId="0" applyFont="1" applyFill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23" fillId="0" borderId="30" xfId="0" applyFont="1" applyFill="1" applyBorder="1" applyAlignment="1">
      <alignment horizontal="left" vertical="center" wrapText="1"/>
    </xf>
    <xf numFmtId="172" fontId="32" fillId="0" borderId="30" xfId="0" applyNumberFormat="1" applyFont="1" applyFill="1" applyBorder="1" applyAlignment="1">
      <alignment horizontal="center" vertical="center"/>
    </xf>
    <xf numFmtId="171" fontId="18" fillId="0" borderId="30" xfId="0" applyNumberFormat="1" applyFont="1" applyFill="1" applyBorder="1" applyAlignment="1">
      <alignment horizontal="center" vertical="center" wrapText="1"/>
    </xf>
    <xf numFmtId="172" fontId="34" fillId="31" borderId="31" xfId="0" applyNumberFormat="1" applyFont="1" applyFill="1" applyBorder="1" applyAlignment="1">
      <alignment horizontal="center" vertical="center" wrapText="1"/>
    </xf>
    <xf numFmtId="0" fontId="39" fillId="26" borderId="30" xfId="0" applyFont="1" applyFill="1" applyBorder="1" applyAlignment="1">
      <alignment horizontal="center" vertical="center" wrapText="1"/>
    </xf>
    <xf numFmtId="0" fontId="39" fillId="42" borderId="30" xfId="0" applyFont="1" applyFill="1" applyBorder="1" applyAlignment="1">
      <alignment horizontal="center" vertical="center" wrapText="1"/>
    </xf>
    <xf numFmtId="0" fontId="39" fillId="32" borderId="31" xfId="0" applyFont="1" applyFill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/>
    </xf>
    <xf numFmtId="0" fontId="23" fillId="0" borderId="17" xfId="0" applyFont="1" applyFill="1" applyBorder="1" applyAlignment="1">
      <alignment horizontal="left" vertical="center" wrapText="1"/>
    </xf>
    <xf numFmtId="171" fontId="18" fillId="0" borderId="17" xfId="0" applyNumberFormat="1" applyFont="1" applyFill="1" applyBorder="1" applyAlignment="1">
      <alignment horizontal="center" vertical="center" wrapText="1"/>
    </xf>
    <xf numFmtId="172" fontId="34" fillId="31" borderId="43" xfId="0" applyNumberFormat="1" applyFont="1" applyFill="1" applyBorder="1" applyAlignment="1">
      <alignment horizontal="center" vertical="center" wrapText="1"/>
    </xf>
    <xf numFmtId="3" fontId="33" fillId="0" borderId="27" xfId="0" applyNumberFormat="1" applyFont="1" applyFill="1" applyBorder="1" applyAlignment="1">
      <alignment horizontal="center" vertical="center" wrapText="1"/>
    </xf>
    <xf numFmtId="3" fontId="33" fillId="0" borderId="18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33" xfId="0" applyFont="1" applyFill="1" applyBorder="1" applyAlignment="1">
      <alignment horizontal="center" vertical="center" wrapText="1"/>
    </xf>
    <xf numFmtId="0" fontId="32" fillId="0" borderId="29" xfId="0" applyFont="1" applyFill="1" applyBorder="1" applyAlignment="1">
      <alignment horizontal="center" vertical="center" wrapText="1"/>
    </xf>
    <xf numFmtId="0" fontId="32" fillId="0" borderId="34" xfId="0" applyFont="1" applyFill="1" applyBorder="1" applyAlignment="1">
      <alignment horizontal="center" vertical="center" wrapText="1"/>
    </xf>
    <xf numFmtId="0" fontId="32" fillId="0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34"/>
  <sheetViews>
    <sheetView tabSelected="1" view="pageBreakPreview" zoomScaleNormal="90" zoomScaleSheetLayoutView="100" workbookViewId="0">
      <selection activeCell="G8" sqref="G8"/>
    </sheetView>
  </sheetViews>
  <sheetFormatPr defaultRowHeight="15.75" x14ac:dyDescent="0.2"/>
  <cols>
    <col min="1" max="1" width="7.28515625" style="1" customWidth="1"/>
    <col min="2" max="2" width="38" style="1" customWidth="1"/>
    <col min="3" max="3" width="15.140625" style="2" customWidth="1"/>
    <col min="4" max="4" width="21.28515625" style="2" customWidth="1"/>
    <col min="5" max="5" width="17.7109375" style="3" customWidth="1"/>
    <col min="6" max="6" width="18.5703125" style="3" customWidth="1"/>
    <col min="7" max="7" width="20.42578125" style="3" customWidth="1"/>
    <col min="8" max="10" width="19.42578125" style="1" hidden="1" customWidth="1"/>
    <col min="11" max="235" width="9.140625" style="1"/>
  </cols>
  <sheetData>
    <row r="2" spans="1:10" s="4" customFormat="1" ht="34.5" customHeight="1" x14ac:dyDescent="0.2">
      <c r="A2" s="257" t="s">
        <v>77</v>
      </c>
      <c r="B2" s="257"/>
      <c r="C2" s="257"/>
      <c r="D2" s="257"/>
      <c r="E2" s="257"/>
      <c r="F2" s="257"/>
      <c r="G2" s="257"/>
      <c r="H2" s="257"/>
      <c r="I2" s="257"/>
      <c r="J2" s="257"/>
    </row>
    <row r="3" spans="1:10" ht="16.5" thickBot="1" x14ac:dyDescent="0.25">
      <c r="B3" s="5"/>
      <c r="C3" s="6"/>
      <c r="D3" s="6"/>
    </row>
    <row r="4" spans="1:10" ht="20.25" customHeight="1" thickBot="1" x14ac:dyDescent="0.25">
      <c r="A4" s="258" t="s">
        <v>0</v>
      </c>
      <c r="B4" s="256" t="s">
        <v>7</v>
      </c>
      <c r="C4" s="256" t="s">
        <v>56</v>
      </c>
      <c r="D4" s="256"/>
      <c r="E4" s="256"/>
      <c r="F4" s="256"/>
      <c r="G4" s="256"/>
      <c r="H4" s="203"/>
      <c r="I4" s="203"/>
      <c r="J4" s="204"/>
    </row>
    <row r="5" spans="1:10" s="7" customFormat="1" ht="61.5" customHeight="1" x14ac:dyDescent="0.2">
      <c r="A5" s="258"/>
      <c r="B5" s="256"/>
      <c r="C5" s="220" t="s">
        <v>188</v>
      </c>
      <c r="D5" s="220" t="s">
        <v>62</v>
      </c>
      <c r="E5" s="256" t="s">
        <v>73</v>
      </c>
      <c r="F5" s="256"/>
      <c r="G5" s="256"/>
      <c r="H5" s="205"/>
      <c r="I5" s="205"/>
      <c r="J5" s="206"/>
    </row>
    <row r="6" spans="1:10" s="7" customFormat="1" ht="16.5" thickBot="1" x14ac:dyDescent="0.25">
      <c r="A6" s="258"/>
      <c r="B6" s="256"/>
      <c r="C6" s="221" t="s">
        <v>190</v>
      </c>
      <c r="D6" s="221" t="s">
        <v>191</v>
      </c>
      <c r="E6" s="256"/>
      <c r="F6" s="256"/>
      <c r="G6" s="256"/>
      <c r="H6" s="207"/>
      <c r="I6" s="207"/>
      <c r="J6" s="208"/>
    </row>
    <row r="7" spans="1:10" s="7" customFormat="1" ht="75" customHeight="1" thickBot="1" x14ac:dyDescent="0.25">
      <c r="A7" s="258"/>
      <c r="B7" s="256"/>
      <c r="C7" s="254" t="s">
        <v>1</v>
      </c>
      <c r="D7" s="254" t="s">
        <v>2</v>
      </c>
      <c r="E7" s="217" t="s">
        <v>195</v>
      </c>
      <c r="F7" s="217" t="s">
        <v>198</v>
      </c>
      <c r="G7" s="217" t="s">
        <v>199</v>
      </c>
      <c r="H7" s="209" t="s">
        <v>71</v>
      </c>
      <c r="I7" s="185" t="s">
        <v>71</v>
      </c>
      <c r="J7" s="188" t="s">
        <v>71</v>
      </c>
    </row>
    <row r="8" spans="1:10" s="8" customFormat="1" ht="22.5" customHeight="1" thickBot="1" x14ac:dyDescent="0.25">
      <c r="A8" s="258"/>
      <c r="B8" s="222" t="s">
        <v>3</v>
      </c>
      <c r="C8" s="222" t="s">
        <v>5</v>
      </c>
      <c r="D8" s="222" t="s">
        <v>4</v>
      </c>
      <c r="E8" s="223" t="s">
        <v>193</v>
      </c>
      <c r="F8" s="223" t="s">
        <v>192</v>
      </c>
      <c r="G8" s="223" t="s">
        <v>187</v>
      </c>
      <c r="H8" s="210" t="s">
        <v>72</v>
      </c>
      <c r="I8" s="186" t="s">
        <v>72</v>
      </c>
      <c r="J8" s="187" t="s">
        <v>72</v>
      </c>
    </row>
    <row r="9" spans="1:10" s="8" customFormat="1" thickBot="1" x14ac:dyDescent="0.25">
      <c r="A9" s="222">
        <v>1</v>
      </c>
      <c r="B9" s="222">
        <v>2</v>
      </c>
      <c r="C9" s="222">
        <v>3</v>
      </c>
      <c r="D9" s="222">
        <v>4</v>
      </c>
      <c r="E9" s="222">
        <v>5</v>
      </c>
      <c r="F9" s="222">
        <v>6</v>
      </c>
      <c r="G9" s="222">
        <v>7</v>
      </c>
      <c r="H9" s="211">
        <v>8</v>
      </c>
      <c r="I9" s="34">
        <v>9</v>
      </c>
      <c r="J9" s="35">
        <v>10</v>
      </c>
    </row>
    <row r="10" spans="1:10" ht="21.75" customHeight="1" x14ac:dyDescent="0.2">
      <c r="A10" s="224">
        <v>1</v>
      </c>
      <c r="B10" s="184" t="s">
        <v>178</v>
      </c>
      <c r="C10" s="216">
        <v>1374</v>
      </c>
      <c r="D10" s="225">
        <v>1594517.64</v>
      </c>
      <c r="E10" s="225">
        <v>477.71</v>
      </c>
      <c r="F10" s="218">
        <f>C10/E10</f>
        <v>2.8762219756756191</v>
      </c>
      <c r="G10" s="225">
        <v>5073.93</v>
      </c>
      <c r="H10" s="212"/>
      <c r="I10" s="106"/>
      <c r="J10" s="107"/>
    </row>
    <row r="11" spans="1:10" ht="21.75" customHeight="1" x14ac:dyDescent="0.2">
      <c r="A11" s="224">
        <v>2</v>
      </c>
      <c r="B11" s="184" t="s">
        <v>179</v>
      </c>
      <c r="C11" s="216">
        <v>1432</v>
      </c>
      <c r="D11" s="225">
        <v>3118396.84</v>
      </c>
      <c r="E11" s="225">
        <v>543.84</v>
      </c>
      <c r="F11" s="218">
        <f t="shared" ref="F11:F18" si="0">C11/E11</f>
        <v>2.6331273904089438</v>
      </c>
      <c r="G11" s="225">
        <v>6571</v>
      </c>
      <c r="H11" s="213"/>
      <c r="I11" s="109"/>
      <c r="J11" s="110"/>
    </row>
    <row r="12" spans="1:10" ht="21.75" customHeight="1" x14ac:dyDescent="0.2">
      <c r="A12" s="224">
        <v>3</v>
      </c>
      <c r="B12" s="184" t="s">
        <v>180</v>
      </c>
      <c r="C12" s="216">
        <v>885</v>
      </c>
      <c r="D12" s="225">
        <v>1150589.8500000001</v>
      </c>
      <c r="E12" s="225">
        <v>159.08000000000001</v>
      </c>
      <c r="F12" s="218">
        <f t="shared" si="0"/>
        <v>5.5632386220769421</v>
      </c>
      <c r="G12" s="225">
        <v>5918.21</v>
      </c>
      <c r="H12" s="213"/>
      <c r="I12" s="109"/>
      <c r="J12" s="110"/>
    </row>
    <row r="13" spans="1:10" ht="21.75" customHeight="1" x14ac:dyDescent="0.2">
      <c r="A13" s="224">
        <v>4</v>
      </c>
      <c r="B13" s="184" t="s">
        <v>181</v>
      </c>
      <c r="C13" s="216">
        <v>1270</v>
      </c>
      <c r="D13" s="225">
        <v>1803393.8</v>
      </c>
      <c r="E13" s="225">
        <v>145.81</v>
      </c>
      <c r="F13" s="218">
        <f t="shared" si="0"/>
        <v>8.7099650229751049</v>
      </c>
      <c r="G13" s="225">
        <v>7508.6</v>
      </c>
      <c r="H13" s="213"/>
      <c r="I13" s="109"/>
      <c r="J13" s="110"/>
    </row>
    <row r="14" spans="1:10" ht="21.75" customHeight="1" x14ac:dyDescent="0.2">
      <c r="A14" s="224">
        <v>5</v>
      </c>
      <c r="B14" s="184" t="s">
        <v>182</v>
      </c>
      <c r="C14" s="216">
        <v>981</v>
      </c>
      <c r="D14" s="225">
        <v>1333480.69</v>
      </c>
      <c r="E14" s="225">
        <v>708.62</v>
      </c>
      <c r="F14" s="218">
        <f t="shared" si="0"/>
        <v>1.3843809093731478</v>
      </c>
      <c r="G14" s="225">
        <v>7182</v>
      </c>
      <c r="H14" s="213"/>
      <c r="I14" s="109"/>
      <c r="J14" s="110"/>
    </row>
    <row r="15" spans="1:10" ht="21.75" customHeight="1" x14ac:dyDescent="0.2">
      <c r="A15" s="224">
        <v>6</v>
      </c>
      <c r="B15" s="184" t="s">
        <v>183</v>
      </c>
      <c r="C15" s="216">
        <v>676</v>
      </c>
      <c r="D15" s="225">
        <v>751046.01</v>
      </c>
      <c r="E15" s="225">
        <v>194.13</v>
      </c>
      <c r="F15" s="218">
        <f t="shared" si="0"/>
        <v>3.4822026477102974</v>
      </c>
      <c r="G15" s="225">
        <v>4564</v>
      </c>
      <c r="H15" s="213"/>
      <c r="I15" s="109"/>
      <c r="J15" s="110"/>
    </row>
    <row r="16" spans="1:10" ht="21.75" customHeight="1" x14ac:dyDescent="0.2">
      <c r="A16" s="224">
        <v>7</v>
      </c>
      <c r="B16" s="184" t="s">
        <v>184</v>
      </c>
      <c r="C16" s="216">
        <v>968</v>
      </c>
      <c r="D16" s="225">
        <v>1118164.1000000001</v>
      </c>
      <c r="E16" s="225">
        <v>567.54</v>
      </c>
      <c r="F16" s="218">
        <f t="shared" si="0"/>
        <v>1.7056066532755401</v>
      </c>
      <c r="G16" s="225">
        <v>8334.92</v>
      </c>
      <c r="H16" s="213"/>
      <c r="I16" s="109"/>
      <c r="J16" s="110"/>
    </row>
    <row r="17" spans="1:10" ht="21.75" customHeight="1" x14ac:dyDescent="0.2">
      <c r="A17" s="224">
        <v>8</v>
      </c>
      <c r="B17" s="184" t="s">
        <v>185</v>
      </c>
      <c r="C17" s="216">
        <v>649</v>
      </c>
      <c r="D17" s="225">
        <v>1040237.2</v>
      </c>
      <c r="E17" s="225">
        <v>683.14</v>
      </c>
      <c r="F17" s="218">
        <f t="shared" si="0"/>
        <v>0.95002488508943994</v>
      </c>
      <c r="G17" s="225">
        <v>5161.3</v>
      </c>
      <c r="H17" s="213"/>
      <c r="I17" s="109"/>
      <c r="J17" s="110"/>
    </row>
    <row r="18" spans="1:10" ht="21.75" customHeight="1" thickBot="1" x14ac:dyDescent="0.25">
      <c r="A18" s="224">
        <v>9</v>
      </c>
      <c r="B18" s="184" t="s">
        <v>186</v>
      </c>
      <c r="C18" s="216">
        <v>7812</v>
      </c>
      <c r="D18" s="225">
        <v>16098664.17</v>
      </c>
      <c r="E18" s="225">
        <v>251.11</v>
      </c>
      <c r="F18" s="218">
        <f t="shared" si="0"/>
        <v>31.109872167575961</v>
      </c>
      <c r="G18" s="225">
        <v>0</v>
      </c>
      <c r="H18" s="213"/>
      <c r="I18" s="109"/>
      <c r="J18" s="110"/>
    </row>
    <row r="19" spans="1:10" ht="16.5" hidden="1" thickBot="1" x14ac:dyDescent="0.3">
      <c r="A19" s="224">
        <v>10</v>
      </c>
      <c r="B19" s="226"/>
      <c r="C19" s="17"/>
      <c r="D19" s="17"/>
      <c r="E19" s="17"/>
      <c r="F19" s="17"/>
      <c r="G19" s="17"/>
      <c r="H19" s="213"/>
      <c r="I19" s="109"/>
      <c r="J19" s="110"/>
    </row>
    <row r="20" spans="1:10" ht="16.5" hidden="1" thickBot="1" x14ac:dyDescent="0.3">
      <c r="A20" s="224">
        <v>11</v>
      </c>
      <c r="B20" s="226"/>
      <c r="C20" s="17"/>
      <c r="D20" s="17"/>
      <c r="E20" s="17"/>
      <c r="F20" s="17"/>
      <c r="G20" s="17"/>
      <c r="H20" s="213"/>
      <c r="I20" s="109"/>
      <c r="J20" s="110"/>
    </row>
    <row r="21" spans="1:10" ht="16.5" hidden="1" thickBot="1" x14ac:dyDescent="0.3">
      <c r="A21" s="224">
        <v>12</v>
      </c>
      <c r="B21" s="226"/>
      <c r="C21" s="17"/>
      <c r="D21" s="17"/>
      <c r="E21" s="17"/>
      <c r="F21" s="17"/>
      <c r="G21" s="17"/>
      <c r="H21" s="213"/>
      <c r="I21" s="109"/>
      <c r="J21" s="110"/>
    </row>
    <row r="22" spans="1:10" ht="16.5" hidden="1" thickBot="1" x14ac:dyDescent="0.3">
      <c r="A22" s="224">
        <v>13</v>
      </c>
      <c r="B22" s="226"/>
      <c r="C22" s="17"/>
      <c r="D22" s="17"/>
      <c r="E22" s="17"/>
      <c r="F22" s="17"/>
      <c r="G22" s="17"/>
      <c r="H22" s="213"/>
      <c r="I22" s="109"/>
      <c r="J22" s="110"/>
    </row>
    <row r="23" spans="1:10" ht="16.5" hidden="1" thickBot="1" x14ac:dyDescent="0.25">
      <c r="A23" s="224">
        <v>14</v>
      </c>
      <c r="B23" s="184"/>
      <c r="C23" s="183"/>
      <c r="D23" s="17"/>
      <c r="E23" s="108"/>
      <c r="F23" s="108"/>
      <c r="G23" s="108"/>
      <c r="H23" s="213"/>
      <c r="I23" s="109"/>
      <c r="J23" s="110"/>
    </row>
    <row r="24" spans="1:10" ht="16.5" hidden="1" thickBot="1" x14ac:dyDescent="0.25">
      <c r="A24" s="224">
        <v>15</v>
      </c>
      <c r="B24" s="184"/>
      <c r="C24" s="183"/>
      <c r="D24" s="17"/>
      <c r="E24" s="108"/>
      <c r="F24" s="108"/>
      <c r="G24" s="108"/>
      <c r="H24" s="213"/>
      <c r="I24" s="109"/>
      <c r="J24" s="110"/>
    </row>
    <row r="25" spans="1:10" ht="16.5" hidden="1" thickBot="1" x14ac:dyDescent="0.25">
      <c r="A25" s="224">
        <v>16</v>
      </c>
      <c r="B25" s="184"/>
      <c r="C25" s="183"/>
      <c r="D25" s="17"/>
      <c r="E25" s="108"/>
      <c r="F25" s="108"/>
      <c r="G25" s="108"/>
      <c r="H25" s="213"/>
      <c r="I25" s="109"/>
      <c r="J25" s="110"/>
    </row>
    <row r="26" spans="1:10" ht="16.5" hidden="1" thickBot="1" x14ac:dyDescent="0.25">
      <c r="A26" s="224">
        <v>17</v>
      </c>
      <c r="B26" s="184"/>
      <c r="C26" s="183"/>
      <c r="D26" s="17"/>
      <c r="E26" s="108"/>
      <c r="F26" s="108"/>
      <c r="G26" s="108"/>
      <c r="H26" s="213"/>
      <c r="I26" s="109"/>
      <c r="J26" s="110"/>
    </row>
    <row r="27" spans="1:10" ht="16.5" hidden="1" thickBot="1" x14ac:dyDescent="0.25">
      <c r="A27" s="224">
        <v>18</v>
      </c>
      <c r="B27" s="184"/>
      <c r="C27" s="183"/>
      <c r="D27" s="17"/>
      <c r="E27" s="108"/>
      <c r="F27" s="108"/>
      <c r="G27" s="108"/>
      <c r="H27" s="213"/>
      <c r="I27" s="109"/>
      <c r="J27" s="110"/>
    </row>
    <row r="28" spans="1:10" ht="16.5" hidden="1" thickBot="1" x14ac:dyDescent="0.25">
      <c r="A28" s="224">
        <v>19</v>
      </c>
      <c r="B28" s="184"/>
      <c r="C28" s="183"/>
      <c r="D28" s="17"/>
      <c r="E28" s="108"/>
      <c r="F28" s="108"/>
      <c r="G28" s="108"/>
      <c r="H28" s="213"/>
      <c r="I28" s="109"/>
      <c r="J28" s="110"/>
    </row>
    <row r="29" spans="1:10" ht="16.5" hidden="1" thickBot="1" x14ac:dyDescent="0.25">
      <c r="A29" s="224">
        <v>20</v>
      </c>
      <c r="B29" s="184"/>
      <c r="C29" s="183"/>
      <c r="D29" s="17"/>
      <c r="E29" s="108"/>
      <c r="F29" s="108"/>
      <c r="G29" s="108"/>
      <c r="H29" s="213"/>
      <c r="I29" s="109"/>
      <c r="J29" s="110"/>
    </row>
    <row r="30" spans="1:10" ht="16.5" hidden="1" thickBot="1" x14ac:dyDescent="0.25">
      <c r="A30" s="224">
        <v>21</v>
      </c>
      <c r="B30" s="184"/>
      <c r="C30" s="183"/>
      <c r="D30" s="17"/>
      <c r="E30" s="108"/>
      <c r="F30" s="108"/>
      <c r="G30" s="108"/>
      <c r="H30" s="213"/>
      <c r="I30" s="109"/>
      <c r="J30" s="110"/>
    </row>
    <row r="31" spans="1:10" ht="16.5" hidden="1" thickBot="1" x14ac:dyDescent="0.25">
      <c r="A31" s="224">
        <v>22</v>
      </c>
      <c r="B31" s="184"/>
      <c r="C31" s="183"/>
      <c r="D31" s="17"/>
      <c r="E31" s="108"/>
      <c r="F31" s="108"/>
      <c r="G31" s="108"/>
      <c r="H31" s="213"/>
      <c r="I31" s="109"/>
      <c r="J31" s="110"/>
    </row>
    <row r="32" spans="1:10" ht="16.5" hidden="1" thickBot="1" x14ac:dyDescent="0.25">
      <c r="A32" s="224">
        <v>23</v>
      </c>
      <c r="B32" s="184"/>
      <c r="C32" s="183"/>
      <c r="D32" s="17"/>
      <c r="E32" s="108"/>
      <c r="F32" s="108"/>
      <c r="G32" s="108"/>
      <c r="H32" s="213"/>
      <c r="I32" s="109"/>
      <c r="J32" s="110"/>
    </row>
    <row r="33" spans="1:10" ht="23.25" hidden="1" customHeight="1" thickBot="1" x14ac:dyDescent="0.25">
      <c r="A33" s="224">
        <v>24</v>
      </c>
      <c r="B33" s="184"/>
      <c r="C33" s="183"/>
      <c r="D33" s="17"/>
      <c r="E33" s="108"/>
      <c r="F33" s="108"/>
      <c r="G33" s="108"/>
      <c r="H33" s="214"/>
      <c r="I33" s="111"/>
      <c r="J33" s="112"/>
    </row>
    <row r="34" spans="1:10" ht="23.25" customHeight="1" thickBot="1" x14ac:dyDescent="0.25">
      <c r="A34" s="227"/>
      <c r="B34" s="227" t="s">
        <v>6</v>
      </c>
      <c r="C34" s="228">
        <f>SUM(C10:C33)</f>
        <v>16047</v>
      </c>
      <c r="D34" s="229">
        <f>SUM(D10:D33)</f>
        <v>28008490.299999997</v>
      </c>
      <c r="E34" s="229">
        <f>SUM(E10:E18)</f>
        <v>3730.98</v>
      </c>
      <c r="F34" s="230"/>
      <c r="G34" s="229">
        <f t="shared" ref="G34" si="1">SUM(G10:G18)</f>
        <v>50313.96</v>
      </c>
      <c r="H34" s="215"/>
      <c r="I34" s="36"/>
      <c r="J34" s="37"/>
    </row>
  </sheetData>
  <sheetProtection selectLockedCells="1" selectUnlockedCells="1"/>
  <mergeCells count="5">
    <mergeCell ref="B4:B7"/>
    <mergeCell ref="A2:J2"/>
    <mergeCell ref="A4:A8"/>
    <mergeCell ref="C4:G4"/>
    <mergeCell ref="E5:G6"/>
  </mergeCells>
  <printOptions horizontalCentered="1"/>
  <pageMargins left="0" right="0" top="0.39370078740157483" bottom="0.19685039370078741" header="0.23622047244094491" footer="0.51181102362204722"/>
  <pageSetup paperSize="9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10" zoomScaleNormal="110" workbookViewId="0">
      <selection activeCell="F5" sqref="F5"/>
    </sheetView>
  </sheetViews>
  <sheetFormatPr defaultRowHeight="15.75" x14ac:dyDescent="0.2"/>
  <cols>
    <col min="1" max="1" width="6.140625" style="9" customWidth="1"/>
    <col min="2" max="2" width="46.5703125" style="9" customWidth="1"/>
    <col min="3" max="3" width="20.5703125" style="9" customWidth="1"/>
    <col min="4" max="4" width="20.42578125" style="9" customWidth="1"/>
    <col min="5" max="5" width="22.28515625" style="9" hidden="1" customWidth="1"/>
    <col min="6" max="6" width="20.28515625" style="9" customWidth="1"/>
    <col min="7" max="7" width="13.42578125" style="9" bestFit="1" customWidth="1"/>
    <col min="8" max="16384" width="9.140625" style="9"/>
  </cols>
  <sheetData>
    <row r="1" spans="1:7" s="10" customFormat="1" ht="18.75" x14ac:dyDescent="0.2">
      <c r="A1" s="259" t="s">
        <v>63</v>
      </c>
      <c r="B1" s="259"/>
      <c r="C1" s="259"/>
      <c r="D1" s="259"/>
      <c r="E1" s="259"/>
      <c r="F1" s="259"/>
    </row>
    <row r="2" spans="1:7" ht="16.5" thickBot="1" x14ac:dyDescent="0.25">
      <c r="B2" s="11"/>
    </row>
    <row r="3" spans="1:7" s="7" customFormat="1" ht="60" x14ac:dyDescent="0.2">
      <c r="A3" s="260" t="s">
        <v>0</v>
      </c>
      <c r="B3" s="262" t="s">
        <v>61</v>
      </c>
      <c r="C3" s="233" t="s">
        <v>196</v>
      </c>
      <c r="D3" s="233" t="s">
        <v>194</v>
      </c>
      <c r="E3" s="234" t="s">
        <v>75</v>
      </c>
      <c r="F3" s="235" t="s">
        <v>64</v>
      </c>
    </row>
    <row r="4" spans="1:7" s="12" customFormat="1" ht="16.5" thickBot="1" x14ac:dyDescent="0.25">
      <c r="A4" s="261"/>
      <c r="B4" s="263"/>
      <c r="C4" s="244" t="s">
        <v>200</v>
      </c>
      <c r="D4" s="244" t="s">
        <v>201</v>
      </c>
      <c r="E4" s="245" t="s">
        <v>76</v>
      </c>
      <c r="F4" s="246" t="s">
        <v>202</v>
      </c>
    </row>
    <row r="5" spans="1:7" s="13" customFormat="1" thickBot="1" x14ac:dyDescent="0.25">
      <c r="A5" s="251">
        <v>1</v>
      </c>
      <c r="B5" s="252">
        <f t="shared" ref="B5:C5" si="0">A5+1</f>
        <v>2</v>
      </c>
      <c r="C5" s="252">
        <f t="shared" si="0"/>
        <v>3</v>
      </c>
      <c r="D5" s="252">
        <f t="shared" ref="D5" si="1">C5+1</f>
        <v>4</v>
      </c>
      <c r="E5" s="252">
        <f t="shared" ref="E5" si="2">D5+1</f>
        <v>5</v>
      </c>
      <c r="F5" s="253">
        <v>5</v>
      </c>
    </row>
    <row r="6" spans="1:7" ht="22.5" customHeight="1" x14ac:dyDescent="0.2">
      <c r="A6" s="247">
        <v>1</v>
      </c>
      <c r="B6" s="248" t="s">
        <v>178</v>
      </c>
      <c r="C6" s="231">
        <f>2-'Исходные данные'!F10/'Исходные данные'!$F$18</f>
        <v>1.9075463261249481</v>
      </c>
      <c r="D6" s="231">
        <f>1+'Исходные данные'!G10/'Исходные данные'!$G$15</f>
        <v>2.1117287467134096</v>
      </c>
      <c r="E6" s="249"/>
      <c r="F6" s="250">
        <f t="shared" ref="F6:F14" si="3">SUM(C6,D6)</f>
        <v>4.0192750728383579</v>
      </c>
      <c r="G6" s="18"/>
    </row>
    <row r="7" spans="1:7" s="14" customFormat="1" ht="22.5" customHeight="1" x14ac:dyDescent="0.2">
      <c r="A7" s="238">
        <v>2</v>
      </c>
      <c r="B7" s="184" t="s">
        <v>179</v>
      </c>
      <c r="C7" s="219">
        <f>2-'Исходные данные'!F11/'Исходные данные'!$F$18</f>
        <v>1.9153603918323618</v>
      </c>
      <c r="D7" s="219">
        <f>1+'Исходные данные'!G11/'Исходные данные'!$G$15</f>
        <v>2.4397458369851011</v>
      </c>
      <c r="E7" s="232"/>
      <c r="F7" s="237">
        <f t="shared" si="3"/>
        <v>4.3551062288174629</v>
      </c>
      <c r="G7" s="18"/>
    </row>
    <row r="8" spans="1:7" s="14" customFormat="1" ht="22.5" customHeight="1" x14ac:dyDescent="0.2">
      <c r="A8" s="236">
        <v>3</v>
      </c>
      <c r="B8" s="184" t="s">
        <v>180</v>
      </c>
      <c r="C8" s="219">
        <f>2-'Исходные данные'!F12/'Исходные данные'!$F$18</f>
        <v>1.8211744943177495</v>
      </c>
      <c r="D8" s="219">
        <f>1+'Исходные данные'!G12/'Исходные данные'!$G$15</f>
        <v>2.29671560035057</v>
      </c>
      <c r="E8" s="232"/>
      <c r="F8" s="237">
        <f t="shared" si="3"/>
        <v>4.1178900946683195</v>
      </c>
      <c r="G8" s="18"/>
    </row>
    <row r="9" spans="1:7" s="14" customFormat="1" ht="22.5" customHeight="1" x14ac:dyDescent="0.2">
      <c r="A9" s="238">
        <v>4</v>
      </c>
      <c r="B9" s="184" t="s">
        <v>181</v>
      </c>
      <c r="C9" s="219">
        <f>2-'Исходные данные'!F13/'Исходные данные'!$F$18</f>
        <v>1.7200256890784333</v>
      </c>
      <c r="D9" s="219">
        <f>1+'Исходные данные'!G13/'Исходные данные'!$G$15</f>
        <v>2.6451796669588079</v>
      </c>
      <c r="E9" s="232"/>
      <c r="F9" s="237">
        <f t="shared" si="3"/>
        <v>4.365205356037241</v>
      </c>
      <c r="G9" s="18"/>
    </row>
    <row r="10" spans="1:7" s="14" customFormat="1" ht="22.5" customHeight="1" x14ac:dyDescent="0.2">
      <c r="A10" s="236">
        <v>5</v>
      </c>
      <c r="B10" s="184" t="s">
        <v>182</v>
      </c>
      <c r="C10" s="219">
        <f>2-'Исходные данные'!F14/'Исходные данные'!$F$18</f>
        <v>1.9555002700777404</v>
      </c>
      <c r="D10" s="219">
        <f>1+'Исходные данные'!G14/'Исходные данные'!$G$15</f>
        <v>2.5736196319018405</v>
      </c>
      <c r="E10" s="232"/>
      <c r="F10" s="237">
        <f t="shared" si="3"/>
        <v>4.5291199019795805</v>
      </c>
      <c r="G10" s="18"/>
    </row>
    <row r="11" spans="1:7" s="14" customFormat="1" ht="22.5" customHeight="1" x14ac:dyDescent="0.2">
      <c r="A11" s="238">
        <v>6</v>
      </c>
      <c r="B11" s="184" t="s">
        <v>183</v>
      </c>
      <c r="C11" s="219">
        <f>2-'Исходные данные'!F15/'Исходные данные'!$F$18</f>
        <v>1.8880676002474996</v>
      </c>
      <c r="D11" s="219">
        <f>1+'Исходные данные'!G15/'Исходные данные'!$G$15</f>
        <v>2</v>
      </c>
      <c r="E11" s="232"/>
      <c r="F11" s="237">
        <f t="shared" si="3"/>
        <v>3.8880676002474996</v>
      </c>
      <c r="G11" s="18"/>
    </row>
    <row r="12" spans="1:7" s="14" customFormat="1" ht="22.5" customHeight="1" x14ac:dyDescent="0.2">
      <c r="A12" s="236">
        <v>7</v>
      </c>
      <c r="B12" s="184" t="s">
        <v>184</v>
      </c>
      <c r="C12" s="219">
        <f>2-'Исходные данные'!F16/'Исходные данные'!$F$18</f>
        <v>1.9451747456856092</v>
      </c>
      <c r="D12" s="219">
        <f>1+'Исходные данные'!G16/'Исходные данные'!$G$15</f>
        <v>2.8262313759859774</v>
      </c>
      <c r="E12" s="232"/>
      <c r="F12" s="237">
        <f t="shared" si="3"/>
        <v>4.7714061216715864</v>
      </c>
      <c r="G12" s="18"/>
    </row>
    <row r="13" spans="1:7" s="14" customFormat="1" ht="22.5" customHeight="1" x14ac:dyDescent="0.2">
      <c r="A13" s="238">
        <v>8</v>
      </c>
      <c r="B13" s="184" t="s">
        <v>185</v>
      </c>
      <c r="C13" s="219">
        <f>2-'Исходные данные'!F17/'Исходные данные'!$F$18</f>
        <v>1.969462269726727</v>
      </c>
      <c r="D13" s="219">
        <f>1+'Исходные данные'!G17/'Исходные данные'!$G$15</f>
        <v>2.1308720420683613</v>
      </c>
      <c r="E13" s="232"/>
      <c r="F13" s="237">
        <f t="shared" si="3"/>
        <v>4.1003343117950886</v>
      </c>
      <c r="G13" s="18"/>
    </row>
    <row r="14" spans="1:7" s="14" customFormat="1" ht="22.5" customHeight="1" thickBot="1" x14ac:dyDescent="0.25">
      <c r="A14" s="239">
        <v>9</v>
      </c>
      <c r="B14" s="240" t="s">
        <v>186</v>
      </c>
      <c r="C14" s="241">
        <f>2-'Исходные данные'!F18/'Исходные данные'!$F$18</f>
        <v>1</v>
      </c>
      <c r="D14" s="241">
        <f>1+'Исходные данные'!G18/'Исходные данные'!$G$15</f>
        <v>1</v>
      </c>
      <c r="E14" s="242"/>
      <c r="F14" s="243">
        <f t="shared" si="3"/>
        <v>2</v>
      </c>
      <c r="G14" s="18"/>
    </row>
    <row r="15" spans="1:7" s="14" customFormat="1" hidden="1" x14ac:dyDescent="0.25">
      <c r="A15" s="192">
        <v>10</v>
      </c>
      <c r="B15" s="189"/>
      <c r="C15" s="231">
        <f>1+'Исходные данные'!F19/'Исходные данные'!$F$18</f>
        <v>1</v>
      </c>
      <c r="D15" s="190"/>
      <c r="E15" s="191"/>
      <c r="F15" s="130"/>
      <c r="G15" s="18"/>
    </row>
    <row r="16" spans="1:7" s="14" customFormat="1" hidden="1" x14ac:dyDescent="0.25">
      <c r="A16" s="83">
        <v>11</v>
      </c>
      <c r="B16" s="131"/>
      <c r="C16" s="219">
        <f>1+'Исходные данные'!F20/'Исходные данные'!$F$18</f>
        <v>1</v>
      </c>
      <c r="D16" s="128"/>
      <c r="E16" s="132"/>
      <c r="F16" s="125"/>
      <c r="G16" s="18"/>
    </row>
    <row r="17" spans="1:6" hidden="1" x14ac:dyDescent="0.25">
      <c r="A17" s="82">
        <v>12</v>
      </c>
      <c r="B17" s="131"/>
      <c r="C17" s="219">
        <f>1+'Исходные данные'!F21/'Исходные данные'!$F$18</f>
        <v>1</v>
      </c>
      <c r="D17" s="127"/>
      <c r="E17" s="132"/>
      <c r="F17" s="125"/>
    </row>
    <row r="18" spans="1:6" hidden="1" x14ac:dyDescent="0.25">
      <c r="A18" s="83">
        <v>13</v>
      </c>
      <c r="B18" s="133"/>
      <c r="C18" s="219">
        <f>1+'Исходные данные'!F22/'Исходные данные'!$F$18</f>
        <v>1</v>
      </c>
      <c r="D18" s="128"/>
      <c r="E18" s="134"/>
      <c r="F18" s="125"/>
    </row>
    <row r="19" spans="1:6" hidden="1" x14ac:dyDescent="0.2">
      <c r="A19" s="82">
        <v>14</v>
      </c>
      <c r="B19" s="133"/>
      <c r="C19" s="219">
        <f>1+'Исходные данные'!F23/'Исходные данные'!$F$18</f>
        <v>1</v>
      </c>
      <c r="D19" s="129"/>
      <c r="E19" s="134"/>
      <c r="F19" s="125"/>
    </row>
    <row r="20" spans="1:6" hidden="1" x14ac:dyDescent="0.2">
      <c r="A20" s="83">
        <v>15</v>
      </c>
      <c r="B20" s="133"/>
      <c r="C20" s="219">
        <f>1+'Исходные данные'!F24/'Исходные данные'!$F$18</f>
        <v>1</v>
      </c>
      <c r="D20" s="129"/>
      <c r="E20" s="134"/>
      <c r="F20" s="125"/>
    </row>
    <row r="21" spans="1:6" hidden="1" x14ac:dyDescent="0.2">
      <c r="A21" s="82">
        <v>16</v>
      </c>
      <c r="B21" s="133"/>
      <c r="C21" s="219">
        <f>1+'Исходные данные'!F25/'Исходные данные'!$F$18</f>
        <v>1</v>
      </c>
      <c r="D21" s="129"/>
      <c r="E21" s="134"/>
      <c r="F21" s="125"/>
    </row>
    <row r="22" spans="1:6" hidden="1" x14ac:dyDescent="0.2">
      <c r="A22" s="83">
        <v>17</v>
      </c>
      <c r="B22" s="133"/>
      <c r="C22" s="219">
        <f>1+'Исходные данные'!F26/'Исходные данные'!$F$18</f>
        <v>1</v>
      </c>
      <c r="D22" s="129"/>
      <c r="E22" s="134"/>
      <c r="F22" s="125"/>
    </row>
    <row r="23" spans="1:6" hidden="1" x14ac:dyDescent="0.2">
      <c r="A23" s="82">
        <v>18</v>
      </c>
      <c r="B23" s="133"/>
      <c r="C23" s="219">
        <f>1+'Исходные данные'!F27/'Исходные данные'!$F$18</f>
        <v>1</v>
      </c>
      <c r="D23" s="129"/>
      <c r="E23" s="134"/>
      <c r="F23" s="125"/>
    </row>
    <row r="24" spans="1:6" hidden="1" x14ac:dyDescent="0.2">
      <c r="A24" s="83">
        <v>19</v>
      </c>
      <c r="B24" s="133"/>
      <c r="C24" s="219">
        <f>1+'Исходные данные'!F28/'Исходные данные'!$F$18</f>
        <v>1</v>
      </c>
      <c r="D24" s="129"/>
      <c r="E24" s="134"/>
      <c r="F24" s="125"/>
    </row>
    <row r="25" spans="1:6" hidden="1" x14ac:dyDescent="0.2">
      <c r="A25" s="82">
        <v>20</v>
      </c>
      <c r="B25" s="133"/>
      <c r="C25" s="219">
        <f>1+'Исходные данные'!F29/'Исходные данные'!$F$18</f>
        <v>1</v>
      </c>
      <c r="D25" s="129"/>
      <c r="E25" s="134"/>
      <c r="F25" s="125"/>
    </row>
    <row r="26" spans="1:6" hidden="1" x14ac:dyDescent="0.2">
      <c r="A26" s="83">
        <v>21</v>
      </c>
      <c r="B26" s="133"/>
      <c r="C26" s="219">
        <f>1+'Исходные данные'!F30/'Исходные данные'!$F$18</f>
        <v>1</v>
      </c>
      <c r="D26" s="129"/>
      <c r="E26" s="134"/>
      <c r="F26" s="125"/>
    </row>
    <row r="27" spans="1:6" hidden="1" x14ac:dyDescent="0.2">
      <c r="A27" s="82">
        <v>22</v>
      </c>
      <c r="B27" s="133"/>
      <c r="C27" s="219">
        <f>1+'Исходные данные'!F31/'Исходные данные'!$F$18</f>
        <v>1</v>
      </c>
      <c r="D27" s="129"/>
      <c r="E27" s="134"/>
      <c r="F27" s="125"/>
    </row>
    <row r="28" spans="1:6" hidden="1" x14ac:dyDescent="0.2">
      <c r="A28" s="83">
        <v>23</v>
      </c>
      <c r="B28" s="133"/>
      <c r="C28" s="219">
        <f>1+'Исходные данные'!F32/'Исходные данные'!$F$18</f>
        <v>1</v>
      </c>
      <c r="D28" s="129"/>
      <c r="E28" s="134"/>
      <c r="F28" s="125"/>
    </row>
    <row r="29" spans="1:6" ht="16.5" hidden="1" thickBot="1" x14ac:dyDescent="0.25">
      <c r="A29" s="84">
        <v>24</v>
      </c>
      <c r="B29" s="135"/>
      <c r="C29" s="219">
        <f>1+'Исходные данные'!F33/'Исходные данные'!$F$18</f>
        <v>1</v>
      </c>
      <c r="D29" s="136"/>
      <c r="E29" s="137"/>
      <c r="F29" s="126"/>
    </row>
    <row r="31" spans="1:6" ht="140.25" customHeight="1" x14ac:dyDescent="0.2">
      <c r="A31" s="264" t="s">
        <v>87</v>
      </c>
      <c r="B31" s="264"/>
      <c r="C31" s="264"/>
      <c r="D31" s="264"/>
      <c r="E31" s="264"/>
      <c r="F31" s="264"/>
    </row>
  </sheetData>
  <sheetProtection selectLockedCells="1" selectUnlockedCells="1"/>
  <mergeCells count="4">
    <mergeCell ref="A1:F1"/>
    <mergeCell ref="A3:A4"/>
    <mergeCell ref="B3:B4"/>
    <mergeCell ref="A31:F31"/>
  </mergeCells>
  <pageMargins left="0.39370078740157483" right="0.39370078740157483" top="0.70866141732283472" bottom="0.55118110236220474" header="0.27559055118110237" footer="0.51181102362204722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view="pageBreakPreview" zoomScale="60" zoomScaleNormal="60" workbookViewId="0">
      <pane xSplit="12" ySplit="8" topLeftCell="GC9" activePane="bottomRight" state="frozen"/>
      <selection pane="topRight" activeCell="M1" sqref="M1"/>
      <selection pane="bottomLeft" activeCell="A9" sqref="A9"/>
      <selection pane="bottomRight" activeCell="GG14" sqref="GG14"/>
    </sheetView>
  </sheetViews>
  <sheetFormatPr defaultColWidth="15.28515625" defaultRowHeight="15.75" x14ac:dyDescent="0.2"/>
  <cols>
    <col min="1" max="1" width="34.7109375" style="15" customWidth="1"/>
    <col min="2" max="2" width="19.85546875" style="15" customWidth="1"/>
    <col min="3" max="3" width="12.140625" style="15" customWidth="1"/>
    <col min="4" max="4" width="17" style="15" customWidth="1"/>
    <col min="5" max="5" width="12.85546875" style="15" customWidth="1"/>
    <col min="6" max="6" width="17.42578125" style="15" customWidth="1"/>
    <col min="7" max="7" width="12.5703125" style="15" customWidth="1"/>
    <col min="8" max="8" width="18.42578125" style="15" customWidth="1"/>
    <col min="9" max="10" width="15.42578125" style="15" customWidth="1"/>
    <col min="11" max="11" width="18" style="15" customWidth="1"/>
    <col min="12" max="12" width="19.28515625" style="15" customWidth="1"/>
    <col min="13" max="13" width="14.42578125" style="15" customWidth="1"/>
    <col min="14" max="14" width="13.28515625" style="15" customWidth="1"/>
    <col min="15" max="15" width="16" style="15" customWidth="1"/>
    <col min="16" max="16" width="16.85546875" style="15" customWidth="1"/>
    <col min="17" max="17" width="16.7109375" style="15" customWidth="1"/>
    <col min="18" max="18" width="16.85546875" style="15" customWidth="1"/>
    <col min="19" max="19" width="13.7109375" style="15" customWidth="1"/>
    <col min="20" max="20" width="11.5703125" style="15" customWidth="1"/>
    <col min="21" max="21" width="15" style="15" customWidth="1"/>
    <col min="22" max="22" width="16.5703125" style="15" customWidth="1"/>
    <col min="23" max="23" width="16.28515625" style="15" customWidth="1"/>
    <col min="24" max="24" width="16.7109375" style="15" customWidth="1"/>
    <col min="25" max="25" width="14.85546875" style="15" customWidth="1"/>
    <col min="26" max="26" width="10.5703125" style="15" customWidth="1"/>
    <col min="27" max="27" width="14.85546875" style="15" customWidth="1"/>
    <col min="28" max="28" width="15.85546875" style="15" customWidth="1"/>
    <col min="29" max="29" width="16.28515625" style="15" customWidth="1"/>
    <col min="30" max="30" width="15.85546875" style="15" customWidth="1"/>
    <col min="31" max="31" width="13.140625" style="15" customWidth="1"/>
    <col min="32" max="32" width="11.28515625" style="15" customWidth="1"/>
    <col min="33" max="33" width="14.85546875" style="15" customWidth="1"/>
    <col min="34" max="34" width="18.85546875" style="15" customWidth="1"/>
    <col min="35" max="35" width="16.28515625" style="15" customWidth="1"/>
    <col min="36" max="36" width="17.5703125" style="15" customWidth="1"/>
    <col min="37" max="37" width="13.42578125" style="15" customWidth="1"/>
    <col min="38" max="39" width="11.140625" style="15" customWidth="1"/>
    <col min="40" max="40" width="16" style="15" customWidth="1"/>
    <col min="41" max="41" width="15.7109375" style="15" customWidth="1"/>
    <col min="42" max="42" width="15.42578125" style="15" bestFit="1" customWidth="1"/>
    <col min="43" max="43" width="12.5703125" style="15" customWidth="1"/>
    <col min="44" max="44" width="10.28515625" style="15" customWidth="1"/>
    <col min="45" max="45" width="13.7109375" style="15" customWidth="1"/>
    <col min="46" max="46" width="16.5703125" style="15" customWidth="1"/>
    <col min="47" max="47" width="16.42578125" style="15" customWidth="1"/>
    <col min="48" max="48" width="15" style="15" customWidth="1"/>
    <col min="49" max="49" width="12.5703125" style="15" customWidth="1"/>
    <col min="50" max="50" width="9.42578125" style="15" customWidth="1"/>
    <col min="51" max="51" width="14.28515625" style="15" customWidth="1"/>
    <col min="52" max="52" width="16.85546875" style="15" customWidth="1"/>
    <col min="53" max="53" width="15.7109375" style="15" customWidth="1"/>
    <col min="54" max="54" width="16.42578125" style="15" customWidth="1"/>
    <col min="55" max="55" width="11.5703125" style="15" customWidth="1"/>
    <col min="56" max="56" width="10.42578125" style="15" customWidth="1"/>
    <col min="57" max="57" width="11.85546875" style="15" customWidth="1"/>
    <col min="58" max="58" width="16.42578125" style="15" customWidth="1"/>
    <col min="59" max="59" width="15" style="15" customWidth="1"/>
    <col min="60" max="60" width="18.5703125" style="15" customWidth="1"/>
    <col min="61" max="61" width="11.28515625" style="15" customWidth="1"/>
    <col min="62" max="62" width="12.28515625" style="15" customWidth="1"/>
    <col min="63" max="63" width="13.5703125" style="15" customWidth="1"/>
    <col min="64" max="64" width="16.140625" style="15" customWidth="1"/>
    <col min="65" max="65" width="16.42578125" style="15" customWidth="1"/>
    <col min="66" max="66" width="18.140625" style="15" customWidth="1"/>
    <col min="67" max="67" width="12" style="15" customWidth="1"/>
    <col min="68" max="68" width="12.5703125" style="15" customWidth="1"/>
    <col min="69" max="69" width="15.42578125" style="15" customWidth="1"/>
    <col min="70" max="70" width="16.85546875" style="15" customWidth="1"/>
    <col min="71" max="71" width="15" style="15" customWidth="1"/>
    <col min="72" max="72" width="18.140625" style="15" customWidth="1"/>
    <col min="73" max="73" width="12" style="15" customWidth="1"/>
    <col min="74" max="74" width="12.5703125" style="15" customWidth="1"/>
    <col min="75" max="75" width="15.42578125" style="15" customWidth="1"/>
    <col min="76" max="76" width="16.85546875" style="15" customWidth="1"/>
    <col min="77" max="77" width="15" style="15" customWidth="1"/>
    <col min="78" max="78" width="19.7109375" style="15" customWidth="1"/>
    <col min="79" max="79" width="15.85546875" style="15" customWidth="1"/>
    <col min="80" max="81" width="15" style="15" customWidth="1"/>
    <col min="82" max="82" width="16.5703125" style="15" customWidth="1"/>
    <col min="83" max="83" width="15" style="15" customWidth="1"/>
    <col min="84" max="84" width="16.5703125" style="15" customWidth="1"/>
    <col min="85" max="87" width="15" style="15" customWidth="1"/>
    <col min="88" max="88" width="16.5703125" style="15" customWidth="1"/>
    <col min="89" max="89" width="15" style="15" customWidth="1"/>
    <col min="90" max="90" width="16.28515625" style="15" customWidth="1"/>
    <col min="91" max="93" width="15" style="15" customWidth="1"/>
    <col min="94" max="94" width="16.28515625" style="15" customWidth="1"/>
    <col min="95" max="95" width="15" style="15" customWidth="1"/>
    <col min="96" max="96" width="16.5703125" style="15" customWidth="1"/>
    <col min="97" max="99" width="15" style="15" customWidth="1"/>
    <col min="100" max="100" width="16" style="15" customWidth="1"/>
    <col min="101" max="101" width="15" style="15" customWidth="1"/>
    <col min="102" max="102" width="16" style="15" customWidth="1"/>
    <col min="103" max="105" width="15" style="15" customWidth="1"/>
    <col min="106" max="106" width="15.85546875" style="15" customWidth="1"/>
    <col min="107" max="107" width="15" style="15" customWidth="1"/>
    <col min="108" max="108" width="16" style="15" customWidth="1"/>
    <col min="109" max="111" width="15" style="15" customWidth="1"/>
    <col min="112" max="112" width="16.28515625" style="15" customWidth="1"/>
    <col min="113" max="113" width="15" style="15" customWidth="1"/>
    <col min="114" max="114" width="15.85546875" style="15" customWidth="1"/>
    <col min="115" max="117" width="15" style="15" customWidth="1"/>
    <col min="118" max="118" width="17" style="15" customWidth="1"/>
    <col min="119" max="119" width="15" style="15" customWidth="1"/>
    <col min="120" max="120" width="16.28515625" style="15" customWidth="1"/>
    <col min="121" max="123" width="15" style="15" customWidth="1"/>
    <col min="124" max="124" width="16" style="15" customWidth="1"/>
    <col min="125" max="129" width="15" style="15" customWidth="1"/>
    <col min="130" max="130" width="16.42578125" style="15" customWidth="1"/>
    <col min="131" max="135" width="15" style="15" customWidth="1"/>
    <col min="136" max="136" width="16.42578125" style="15" customWidth="1"/>
    <col min="137" max="141" width="15" style="15" customWidth="1"/>
    <col min="142" max="142" width="16.7109375" style="15" customWidth="1"/>
    <col min="143" max="147" width="15" style="15" customWidth="1"/>
    <col min="148" max="148" width="17.5703125" style="15" customWidth="1"/>
    <col min="149" max="153" width="15" style="15" customWidth="1"/>
    <col min="154" max="154" width="16.140625" style="15" customWidth="1"/>
    <col min="155" max="159" width="15" style="15" customWidth="1"/>
    <col min="160" max="160" width="16.42578125" style="15" customWidth="1"/>
    <col min="161" max="165" width="15" style="15" customWidth="1"/>
    <col min="166" max="166" width="16.85546875" style="15" customWidth="1"/>
    <col min="167" max="171" width="15" style="15" customWidth="1"/>
    <col min="172" max="172" width="16.85546875" style="15" customWidth="1"/>
    <col min="173" max="177" width="15" style="15" customWidth="1"/>
    <col min="178" max="178" width="16.42578125" style="15" customWidth="1"/>
    <col min="179" max="183" width="15" style="15" customWidth="1"/>
    <col min="184" max="184" width="17.140625" style="15" customWidth="1"/>
    <col min="185" max="185" width="15" style="15" customWidth="1"/>
    <col min="186" max="186" width="16.7109375" style="15" customWidth="1"/>
    <col min="187" max="189" width="15" style="15" customWidth="1"/>
    <col min="190" max="190" width="18.140625" style="15" customWidth="1"/>
    <col min="191" max="191" width="15" style="15" customWidth="1"/>
    <col min="192" max="192" width="21.28515625" style="15" customWidth="1"/>
    <col min="193" max="193" width="20.5703125" style="15" customWidth="1"/>
    <col min="194" max="194" width="18.140625" style="15" customWidth="1"/>
    <col min="195" max="195" width="19.85546875" style="15" customWidth="1"/>
    <col min="196" max="196" width="19.5703125" style="15" customWidth="1"/>
    <col min="197" max="16384" width="15.28515625" style="15"/>
  </cols>
  <sheetData>
    <row r="1" spans="1:196" s="16" customFormat="1" ht="22.5" customHeight="1" x14ac:dyDescent="0.2">
      <c r="A1" s="113"/>
      <c r="B1" s="113" t="s">
        <v>197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</row>
    <row r="2" spans="1:196" s="5" customFormat="1" ht="16.5" thickBot="1" x14ac:dyDescent="0.25"/>
    <row r="3" spans="1:196" s="32" customFormat="1" ht="34.5" customHeight="1" thickBot="1" x14ac:dyDescent="0.25">
      <c r="A3" s="280" t="s">
        <v>7</v>
      </c>
      <c r="B3" s="283" t="s">
        <v>58</v>
      </c>
      <c r="C3" s="286" t="s">
        <v>9</v>
      </c>
      <c r="D3" s="287"/>
      <c r="E3" s="287"/>
      <c r="F3" s="288"/>
      <c r="G3" s="297" t="s">
        <v>59</v>
      </c>
      <c r="H3" s="298"/>
      <c r="I3" s="298"/>
      <c r="J3" s="299"/>
      <c r="K3" s="268" t="s">
        <v>84</v>
      </c>
      <c r="L3" s="63" t="s">
        <v>51</v>
      </c>
      <c r="M3" s="265" t="s">
        <v>80</v>
      </c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266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266"/>
      <c r="BB3" s="266"/>
      <c r="BC3" s="266"/>
      <c r="BD3" s="266"/>
      <c r="BE3" s="266"/>
      <c r="BF3" s="266"/>
      <c r="BG3" s="266"/>
      <c r="BH3" s="266"/>
      <c r="BI3" s="266"/>
      <c r="BJ3" s="266"/>
      <c r="BK3" s="266"/>
      <c r="BL3" s="266"/>
      <c r="BM3" s="266"/>
      <c r="BN3" s="266"/>
      <c r="BO3" s="266"/>
      <c r="BP3" s="266"/>
      <c r="BQ3" s="266"/>
      <c r="BR3" s="266"/>
      <c r="BS3" s="267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  <c r="FI3" s="115"/>
      <c r="FJ3" s="115"/>
      <c r="FK3" s="115"/>
      <c r="FL3" s="115"/>
      <c r="FM3" s="115"/>
      <c r="FN3" s="115"/>
      <c r="FO3" s="115"/>
      <c r="FP3" s="115"/>
      <c r="FQ3" s="115"/>
      <c r="FR3" s="115"/>
      <c r="FS3" s="115"/>
      <c r="FT3" s="115"/>
      <c r="FU3" s="115"/>
      <c r="FV3" s="115"/>
      <c r="FW3" s="115"/>
      <c r="FX3" s="115"/>
      <c r="FY3" s="115"/>
      <c r="FZ3" s="115"/>
      <c r="GA3" s="115"/>
      <c r="GB3" s="115"/>
      <c r="GC3" s="115"/>
      <c r="GD3" s="115"/>
      <c r="GE3" s="115"/>
      <c r="GF3" s="115"/>
      <c r="GG3" s="115"/>
      <c r="GH3" s="115"/>
      <c r="GI3" s="115"/>
      <c r="GJ3" s="302" t="s">
        <v>85</v>
      </c>
      <c r="GK3" s="277" t="s">
        <v>86</v>
      </c>
      <c r="GL3" s="305" t="s">
        <v>83</v>
      </c>
      <c r="GM3" s="277" t="s">
        <v>86</v>
      </c>
    </row>
    <row r="4" spans="1:196" s="22" customFormat="1" ht="29.25" customHeight="1" x14ac:dyDescent="0.2">
      <c r="A4" s="281"/>
      <c r="B4" s="284"/>
      <c r="C4" s="291" t="s">
        <v>10</v>
      </c>
      <c r="D4" s="292"/>
      <c r="E4" s="291" t="s">
        <v>11</v>
      </c>
      <c r="F4" s="292"/>
      <c r="G4" s="293" t="s">
        <v>189</v>
      </c>
      <c r="H4" s="275" t="s">
        <v>12</v>
      </c>
      <c r="I4" s="275" t="s">
        <v>64</v>
      </c>
      <c r="J4" s="300" t="s">
        <v>67</v>
      </c>
      <c r="K4" s="269"/>
      <c r="L4" s="295" t="s">
        <v>81</v>
      </c>
      <c r="M4" s="271" t="s">
        <v>13</v>
      </c>
      <c r="N4" s="272"/>
      <c r="O4" s="272"/>
      <c r="P4" s="272"/>
      <c r="Q4" s="273"/>
      <c r="R4" s="271" t="s">
        <v>14</v>
      </c>
      <c r="S4" s="272"/>
      <c r="T4" s="272"/>
      <c r="U4" s="272"/>
      <c r="V4" s="272"/>
      <c r="W4" s="273"/>
      <c r="X4" s="271" t="s">
        <v>15</v>
      </c>
      <c r="Y4" s="272"/>
      <c r="Z4" s="272"/>
      <c r="AA4" s="272"/>
      <c r="AB4" s="272"/>
      <c r="AC4" s="273"/>
      <c r="AD4" s="271" t="s">
        <v>16</v>
      </c>
      <c r="AE4" s="272"/>
      <c r="AF4" s="272"/>
      <c r="AG4" s="272"/>
      <c r="AH4" s="272"/>
      <c r="AI4" s="273"/>
      <c r="AJ4" s="271" t="s">
        <v>17</v>
      </c>
      <c r="AK4" s="272"/>
      <c r="AL4" s="272"/>
      <c r="AM4" s="272"/>
      <c r="AN4" s="272"/>
      <c r="AO4" s="273"/>
      <c r="AP4" s="271" t="s">
        <v>18</v>
      </c>
      <c r="AQ4" s="272"/>
      <c r="AR4" s="272"/>
      <c r="AS4" s="272"/>
      <c r="AT4" s="272"/>
      <c r="AU4" s="273"/>
      <c r="AV4" s="271" t="s">
        <v>19</v>
      </c>
      <c r="AW4" s="272"/>
      <c r="AX4" s="272"/>
      <c r="AY4" s="272"/>
      <c r="AZ4" s="272"/>
      <c r="BA4" s="273"/>
      <c r="BB4" s="271" t="s">
        <v>20</v>
      </c>
      <c r="BC4" s="272"/>
      <c r="BD4" s="272"/>
      <c r="BE4" s="272"/>
      <c r="BF4" s="272"/>
      <c r="BG4" s="273"/>
      <c r="BH4" s="271" t="s">
        <v>21</v>
      </c>
      <c r="BI4" s="272"/>
      <c r="BJ4" s="272"/>
      <c r="BK4" s="272"/>
      <c r="BL4" s="272"/>
      <c r="BM4" s="273"/>
      <c r="BN4" s="271" t="s">
        <v>22</v>
      </c>
      <c r="BO4" s="272"/>
      <c r="BP4" s="272"/>
      <c r="BQ4" s="272"/>
      <c r="BR4" s="272"/>
      <c r="BS4" s="274"/>
      <c r="BT4" s="271" t="s">
        <v>89</v>
      </c>
      <c r="BU4" s="272"/>
      <c r="BV4" s="272"/>
      <c r="BW4" s="272"/>
      <c r="BX4" s="272"/>
      <c r="BY4" s="274"/>
      <c r="BZ4" s="271" t="s">
        <v>92</v>
      </c>
      <c r="CA4" s="272"/>
      <c r="CB4" s="272"/>
      <c r="CC4" s="272"/>
      <c r="CD4" s="272"/>
      <c r="CE4" s="274"/>
      <c r="CF4" s="271" t="s">
        <v>93</v>
      </c>
      <c r="CG4" s="272"/>
      <c r="CH4" s="272"/>
      <c r="CI4" s="272"/>
      <c r="CJ4" s="272"/>
      <c r="CK4" s="274"/>
      <c r="CL4" s="271" t="s">
        <v>98</v>
      </c>
      <c r="CM4" s="272"/>
      <c r="CN4" s="272"/>
      <c r="CO4" s="272"/>
      <c r="CP4" s="272"/>
      <c r="CQ4" s="274"/>
      <c r="CR4" s="271" t="s">
        <v>101</v>
      </c>
      <c r="CS4" s="272"/>
      <c r="CT4" s="272"/>
      <c r="CU4" s="272"/>
      <c r="CV4" s="272"/>
      <c r="CW4" s="274"/>
      <c r="CX4" s="271" t="s">
        <v>104</v>
      </c>
      <c r="CY4" s="272"/>
      <c r="CZ4" s="272"/>
      <c r="DA4" s="272"/>
      <c r="DB4" s="272"/>
      <c r="DC4" s="274"/>
      <c r="DD4" s="271" t="s">
        <v>107</v>
      </c>
      <c r="DE4" s="272"/>
      <c r="DF4" s="272"/>
      <c r="DG4" s="272"/>
      <c r="DH4" s="272"/>
      <c r="DI4" s="274"/>
      <c r="DJ4" s="271" t="s">
        <v>110</v>
      </c>
      <c r="DK4" s="272"/>
      <c r="DL4" s="272"/>
      <c r="DM4" s="272"/>
      <c r="DN4" s="272"/>
      <c r="DO4" s="274"/>
      <c r="DP4" s="271" t="s">
        <v>113</v>
      </c>
      <c r="DQ4" s="272"/>
      <c r="DR4" s="272"/>
      <c r="DS4" s="272"/>
      <c r="DT4" s="272"/>
      <c r="DU4" s="274"/>
      <c r="DV4" s="271" t="s">
        <v>116</v>
      </c>
      <c r="DW4" s="272"/>
      <c r="DX4" s="272"/>
      <c r="DY4" s="272"/>
      <c r="DZ4" s="272"/>
      <c r="EA4" s="274"/>
      <c r="EB4" s="271" t="s">
        <v>138</v>
      </c>
      <c r="EC4" s="272"/>
      <c r="ED4" s="272"/>
      <c r="EE4" s="272"/>
      <c r="EF4" s="272"/>
      <c r="EG4" s="274"/>
      <c r="EH4" s="271" t="s">
        <v>142</v>
      </c>
      <c r="EI4" s="272"/>
      <c r="EJ4" s="272"/>
      <c r="EK4" s="272"/>
      <c r="EL4" s="272"/>
      <c r="EM4" s="274"/>
      <c r="EN4" s="271" t="s">
        <v>146</v>
      </c>
      <c r="EO4" s="272"/>
      <c r="EP4" s="272"/>
      <c r="EQ4" s="272"/>
      <c r="ER4" s="272"/>
      <c r="ES4" s="274"/>
      <c r="ET4" s="271" t="s">
        <v>150</v>
      </c>
      <c r="EU4" s="272"/>
      <c r="EV4" s="272"/>
      <c r="EW4" s="272"/>
      <c r="EX4" s="272"/>
      <c r="EY4" s="274"/>
      <c r="EZ4" s="271" t="s">
        <v>154</v>
      </c>
      <c r="FA4" s="272"/>
      <c r="FB4" s="272"/>
      <c r="FC4" s="272"/>
      <c r="FD4" s="272"/>
      <c r="FE4" s="274"/>
      <c r="FF4" s="271" t="s">
        <v>158</v>
      </c>
      <c r="FG4" s="272"/>
      <c r="FH4" s="272"/>
      <c r="FI4" s="272"/>
      <c r="FJ4" s="272"/>
      <c r="FK4" s="274"/>
      <c r="FL4" s="271" t="s">
        <v>162</v>
      </c>
      <c r="FM4" s="272"/>
      <c r="FN4" s="272"/>
      <c r="FO4" s="272"/>
      <c r="FP4" s="272"/>
      <c r="FQ4" s="274"/>
      <c r="FR4" s="271" t="s">
        <v>166</v>
      </c>
      <c r="FS4" s="272"/>
      <c r="FT4" s="272"/>
      <c r="FU4" s="272"/>
      <c r="FV4" s="272"/>
      <c r="FW4" s="274"/>
      <c r="FX4" s="271" t="s">
        <v>170</v>
      </c>
      <c r="FY4" s="272"/>
      <c r="FZ4" s="272"/>
      <c r="GA4" s="272"/>
      <c r="GB4" s="272"/>
      <c r="GC4" s="274"/>
      <c r="GD4" s="271" t="s">
        <v>173</v>
      </c>
      <c r="GE4" s="272"/>
      <c r="GF4" s="272"/>
      <c r="GG4" s="272"/>
      <c r="GH4" s="272"/>
      <c r="GI4" s="274"/>
      <c r="GJ4" s="303"/>
      <c r="GK4" s="278"/>
      <c r="GL4" s="306"/>
      <c r="GM4" s="278"/>
    </row>
    <row r="5" spans="1:196" s="22" customFormat="1" ht="246" customHeight="1" thickBot="1" x14ac:dyDescent="0.25">
      <c r="A5" s="281"/>
      <c r="B5" s="285"/>
      <c r="C5" s="289" t="s">
        <v>70</v>
      </c>
      <c r="D5" s="290"/>
      <c r="E5" s="289" t="s">
        <v>78</v>
      </c>
      <c r="F5" s="290"/>
      <c r="G5" s="294"/>
      <c r="H5" s="276"/>
      <c r="I5" s="276"/>
      <c r="J5" s="301"/>
      <c r="K5" s="270"/>
      <c r="L5" s="296"/>
      <c r="M5" s="60" t="s">
        <v>57</v>
      </c>
      <c r="N5" s="121" t="s">
        <v>128</v>
      </c>
      <c r="O5" s="61" t="s">
        <v>65</v>
      </c>
      <c r="P5" s="61" t="s">
        <v>82</v>
      </c>
      <c r="Q5" s="62" t="s">
        <v>23</v>
      </c>
      <c r="R5" s="60" t="s">
        <v>24</v>
      </c>
      <c r="S5" s="121" t="s">
        <v>129</v>
      </c>
      <c r="T5" s="61" t="s">
        <v>57</v>
      </c>
      <c r="U5" s="61" t="s">
        <v>65</v>
      </c>
      <c r="V5" s="61" t="s">
        <v>82</v>
      </c>
      <c r="W5" s="62" t="s">
        <v>25</v>
      </c>
      <c r="X5" s="60" t="s">
        <v>26</v>
      </c>
      <c r="Y5" s="121" t="s">
        <v>130</v>
      </c>
      <c r="Z5" s="61" t="s">
        <v>57</v>
      </c>
      <c r="AA5" s="61" t="s">
        <v>65</v>
      </c>
      <c r="AB5" s="61" t="s">
        <v>82</v>
      </c>
      <c r="AC5" s="62" t="s">
        <v>27</v>
      </c>
      <c r="AD5" s="60" t="s">
        <v>28</v>
      </c>
      <c r="AE5" s="121" t="s">
        <v>131</v>
      </c>
      <c r="AF5" s="61" t="s">
        <v>57</v>
      </c>
      <c r="AG5" s="61" t="s">
        <v>65</v>
      </c>
      <c r="AH5" s="61" t="s">
        <v>82</v>
      </c>
      <c r="AI5" s="62" t="s">
        <v>29</v>
      </c>
      <c r="AJ5" s="60" t="s">
        <v>30</v>
      </c>
      <c r="AK5" s="121" t="s">
        <v>132</v>
      </c>
      <c r="AL5" s="61" t="s">
        <v>57</v>
      </c>
      <c r="AM5" s="61" t="s">
        <v>65</v>
      </c>
      <c r="AN5" s="61" t="s">
        <v>82</v>
      </c>
      <c r="AO5" s="62" t="s">
        <v>31</v>
      </c>
      <c r="AP5" s="60" t="s">
        <v>32</v>
      </c>
      <c r="AQ5" s="121" t="s">
        <v>133</v>
      </c>
      <c r="AR5" s="61" t="s">
        <v>57</v>
      </c>
      <c r="AS5" s="61" t="s">
        <v>65</v>
      </c>
      <c r="AT5" s="61" t="s">
        <v>82</v>
      </c>
      <c r="AU5" s="62" t="s">
        <v>33</v>
      </c>
      <c r="AV5" s="60" t="s">
        <v>34</v>
      </c>
      <c r="AW5" s="121" t="s">
        <v>134</v>
      </c>
      <c r="AX5" s="61" t="s">
        <v>57</v>
      </c>
      <c r="AY5" s="61" t="s">
        <v>65</v>
      </c>
      <c r="AZ5" s="61" t="s">
        <v>82</v>
      </c>
      <c r="BA5" s="62" t="s">
        <v>35</v>
      </c>
      <c r="BB5" s="60" t="s">
        <v>36</v>
      </c>
      <c r="BC5" s="121" t="s">
        <v>135</v>
      </c>
      <c r="BD5" s="61" t="s">
        <v>57</v>
      </c>
      <c r="BE5" s="61" t="s">
        <v>65</v>
      </c>
      <c r="BF5" s="61" t="s">
        <v>82</v>
      </c>
      <c r="BG5" s="62" t="s">
        <v>37</v>
      </c>
      <c r="BH5" s="60" t="s">
        <v>38</v>
      </c>
      <c r="BI5" s="121" t="s">
        <v>136</v>
      </c>
      <c r="BJ5" s="61" t="s">
        <v>57</v>
      </c>
      <c r="BK5" s="61" t="s">
        <v>65</v>
      </c>
      <c r="BL5" s="61" t="s">
        <v>82</v>
      </c>
      <c r="BM5" s="62" t="s">
        <v>39</v>
      </c>
      <c r="BN5" s="60" t="s">
        <v>40</v>
      </c>
      <c r="BO5" s="121" t="s">
        <v>137</v>
      </c>
      <c r="BP5" s="61" t="s">
        <v>57</v>
      </c>
      <c r="BQ5" s="61" t="s">
        <v>65</v>
      </c>
      <c r="BR5" s="61" t="s">
        <v>82</v>
      </c>
      <c r="BS5" s="76" t="s">
        <v>41</v>
      </c>
      <c r="BT5" s="60" t="s">
        <v>90</v>
      </c>
      <c r="BU5" s="121" t="s">
        <v>119</v>
      </c>
      <c r="BV5" s="119" t="s">
        <v>57</v>
      </c>
      <c r="BW5" s="119" t="s">
        <v>65</v>
      </c>
      <c r="BX5" s="119" t="s">
        <v>82</v>
      </c>
      <c r="BY5" s="120" t="s">
        <v>91</v>
      </c>
      <c r="BZ5" s="60" t="s">
        <v>94</v>
      </c>
      <c r="CA5" s="121" t="s">
        <v>120</v>
      </c>
      <c r="CB5" s="119" t="s">
        <v>57</v>
      </c>
      <c r="CC5" s="119" t="s">
        <v>65</v>
      </c>
      <c r="CD5" s="119" t="s">
        <v>82</v>
      </c>
      <c r="CE5" s="120" t="s">
        <v>95</v>
      </c>
      <c r="CF5" s="60" t="s">
        <v>96</v>
      </c>
      <c r="CG5" s="121" t="s">
        <v>121</v>
      </c>
      <c r="CH5" s="119" t="s">
        <v>57</v>
      </c>
      <c r="CI5" s="119" t="s">
        <v>65</v>
      </c>
      <c r="CJ5" s="119" t="s">
        <v>82</v>
      </c>
      <c r="CK5" s="120" t="s">
        <v>97</v>
      </c>
      <c r="CL5" s="60" t="s">
        <v>99</v>
      </c>
      <c r="CM5" s="121" t="s">
        <v>122</v>
      </c>
      <c r="CN5" s="119" t="s">
        <v>57</v>
      </c>
      <c r="CO5" s="119" t="s">
        <v>65</v>
      </c>
      <c r="CP5" s="119" t="s">
        <v>82</v>
      </c>
      <c r="CQ5" s="120" t="s">
        <v>100</v>
      </c>
      <c r="CR5" s="60" t="s">
        <v>102</v>
      </c>
      <c r="CS5" s="121" t="s">
        <v>123</v>
      </c>
      <c r="CT5" s="119" t="s">
        <v>57</v>
      </c>
      <c r="CU5" s="119" t="s">
        <v>65</v>
      </c>
      <c r="CV5" s="119" t="s">
        <v>82</v>
      </c>
      <c r="CW5" s="120" t="s">
        <v>103</v>
      </c>
      <c r="CX5" s="60" t="s">
        <v>105</v>
      </c>
      <c r="CY5" s="121" t="s">
        <v>124</v>
      </c>
      <c r="CZ5" s="119" t="s">
        <v>57</v>
      </c>
      <c r="DA5" s="119" t="s">
        <v>65</v>
      </c>
      <c r="DB5" s="119" t="s">
        <v>82</v>
      </c>
      <c r="DC5" s="120" t="s">
        <v>106</v>
      </c>
      <c r="DD5" s="60" t="s">
        <v>108</v>
      </c>
      <c r="DE5" s="121" t="s">
        <v>125</v>
      </c>
      <c r="DF5" s="119" t="s">
        <v>57</v>
      </c>
      <c r="DG5" s="119" t="s">
        <v>65</v>
      </c>
      <c r="DH5" s="119" t="s">
        <v>82</v>
      </c>
      <c r="DI5" s="120" t="s">
        <v>109</v>
      </c>
      <c r="DJ5" s="60" t="s">
        <v>111</v>
      </c>
      <c r="DK5" s="119" t="s">
        <v>66</v>
      </c>
      <c r="DL5" s="119" t="s">
        <v>57</v>
      </c>
      <c r="DM5" s="119" t="s">
        <v>65</v>
      </c>
      <c r="DN5" s="119" t="s">
        <v>82</v>
      </c>
      <c r="DO5" s="120" t="s">
        <v>112</v>
      </c>
      <c r="DP5" s="60" t="s">
        <v>114</v>
      </c>
      <c r="DQ5" s="121" t="s">
        <v>126</v>
      </c>
      <c r="DR5" s="119" t="s">
        <v>57</v>
      </c>
      <c r="DS5" s="119" t="s">
        <v>65</v>
      </c>
      <c r="DT5" s="119" t="s">
        <v>82</v>
      </c>
      <c r="DU5" s="120" t="s">
        <v>115</v>
      </c>
      <c r="DV5" s="60" t="s">
        <v>118</v>
      </c>
      <c r="DW5" s="121" t="s">
        <v>127</v>
      </c>
      <c r="DX5" s="119" t="s">
        <v>57</v>
      </c>
      <c r="DY5" s="119" t="s">
        <v>65</v>
      </c>
      <c r="DZ5" s="119" t="s">
        <v>82</v>
      </c>
      <c r="EA5" s="120" t="s">
        <v>117</v>
      </c>
      <c r="EB5" s="60" t="s">
        <v>139</v>
      </c>
      <c r="EC5" s="122" t="s">
        <v>140</v>
      </c>
      <c r="ED5" s="122" t="s">
        <v>57</v>
      </c>
      <c r="EE5" s="122" t="s">
        <v>65</v>
      </c>
      <c r="EF5" s="122" t="s">
        <v>82</v>
      </c>
      <c r="EG5" s="123" t="s">
        <v>141</v>
      </c>
      <c r="EH5" s="60" t="s">
        <v>143</v>
      </c>
      <c r="EI5" s="122" t="s">
        <v>144</v>
      </c>
      <c r="EJ5" s="122" t="s">
        <v>57</v>
      </c>
      <c r="EK5" s="122" t="s">
        <v>65</v>
      </c>
      <c r="EL5" s="122" t="s">
        <v>82</v>
      </c>
      <c r="EM5" s="123" t="s">
        <v>145</v>
      </c>
      <c r="EN5" s="60" t="s">
        <v>147</v>
      </c>
      <c r="EO5" s="122" t="s">
        <v>148</v>
      </c>
      <c r="EP5" s="122" t="s">
        <v>57</v>
      </c>
      <c r="EQ5" s="122" t="s">
        <v>65</v>
      </c>
      <c r="ER5" s="122" t="s">
        <v>82</v>
      </c>
      <c r="ES5" s="123" t="s">
        <v>149</v>
      </c>
      <c r="ET5" s="60" t="s">
        <v>151</v>
      </c>
      <c r="EU5" s="122" t="s">
        <v>152</v>
      </c>
      <c r="EV5" s="122" t="s">
        <v>57</v>
      </c>
      <c r="EW5" s="122" t="s">
        <v>65</v>
      </c>
      <c r="EX5" s="122" t="s">
        <v>82</v>
      </c>
      <c r="EY5" s="123" t="s">
        <v>153</v>
      </c>
      <c r="EZ5" s="60" t="s">
        <v>155</v>
      </c>
      <c r="FA5" s="122" t="s">
        <v>156</v>
      </c>
      <c r="FB5" s="122" t="s">
        <v>57</v>
      </c>
      <c r="FC5" s="122" t="s">
        <v>65</v>
      </c>
      <c r="FD5" s="122" t="s">
        <v>82</v>
      </c>
      <c r="FE5" s="123" t="s">
        <v>157</v>
      </c>
      <c r="FF5" s="60" t="s">
        <v>159</v>
      </c>
      <c r="FG5" s="122" t="s">
        <v>160</v>
      </c>
      <c r="FH5" s="122" t="s">
        <v>57</v>
      </c>
      <c r="FI5" s="122" t="s">
        <v>65</v>
      </c>
      <c r="FJ5" s="122" t="s">
        <v>82</v>
      </c>
      <c r="FK5" s="123" t="s">
        <v>161</v>
      </c>
      <c r="FL5" s="60" t="s">
        <v>163</v>
      </c>
      <c r="FM5" s="122" t="s">
        <v>164</v>
      </c>
      <c r="FN5" s="122" t="s">
        <v>57</v>
      </c>
      <c r="FO5" s="122" t="s">
        <v>65</v>
      </c>
      <c r="FP5" s="122" t="s">
        <v>82</v>
      </c>
      <c r="FQ5" s="123" t="s">
        <v>165</v>
      </c>
      <c r="FR5" s="60" t="s">
        <v>167</v>
      </c>
      <c r="FS5" s="122" t="s">
        <v>168</v>
      </c>
      <c r="FT5" s="122" t="s">
        <v>57</v>
      </c>
      <c r="FU5" s="122" t="s">
        <v>65</v>
      </c>
      <c r="FV5" s="122" t="s">
        <v>82</v>
      </c>
      <c r="FW5" s="123" t="s">
        <v>169</v>
      </c>
      <c r="FX5" s="60" t="s">
        <v>171</v>
      </c>
      <c r="FY5" s="122" t="s">
        <v>175</v>
      </c>
      <c r="FZ5" s="122" t="s">
        <v>57</v>
      </c>
      <c r="GA5" s="122" t="s">
        <v>65</v>
      </c>
      <c r="GB5" s="122" t="s">
        <v>82</v>
      </c>
      <c r="GC5" s="123" t="s">
        <v>172</v>
      </c>
      <c r="GD5" s="60" t="s">
        <v>174</v>
      </c>
      <c r="GE5" s="122" t="s">
        <v>176</v>
      </c>
      <c r="GF5" s="122" t="s">
        <v>57</v>
      </c>
      <c r="GG5" s="122" t="s">
        <v>65</v>
      </c>
      <c r="GH5" s="122" t="s">
        <v>82</v>
      </c>
      <c r="GI5" s="123" t="s">
        <v>177</v>
      </c>
      <c r="GJ5" s="304"/>
      <c r="GK5" s="279"/>
      <c r="GL5" s="307"/>
      <c r="GM5" s="279"/>
    </row>
    <row r="6" spans="1:196" s="22" customFormat="1" ht="19.5" thickBot="1" x14ac:dyDescent="0.25">
      <c r="A6" s="282"/>
      <c r="B6" s="89" t="s">
        <v>42</v>
      </c>
      <c r="C6" s="65" t="s">
        <v>43</v>
      </c>
      <c r="D6" s="66" t="s">
        <v>44</v>
      </c>
      <c r="E6" s="65" t="s">
        <v>45</v>
      </c>
      <c r="F6" s="66" t="s">
        <v>46</v>
      </c>
      <c r="G6" s="59" t="s">
        <v>1</v>
      </c>
      <c r="H6" s="58" t="s">
        <v>2</v>
      </c>
      <c r="I6" s="48" t="s">
        <v>74</v>
      </c>
      <c r="J6" s="96" t="s">
        <v>69</v>
      </c>
      <c r="K6" s="101" t="s">
        <v>47</v>
      </c>
      <c r="L6" s="64" t="s">
        <v>48</v>
      </c>
      <c r="M6" s="65" t="s">
        <v>47</v>
      </c>
      <c r="N6" s="58" t="s">
        <v>55</v>
      </c>
      <c r="O6" s="58" t="s">
        <v>54</v>
      </c>
      <c r="P6" s="58" t="s">
        <v>53</v>
      </c>
      <c r="Q6" s="66" t="s">
        <v>52</v>
      </c>
      <c r="R6" s="65" t="s">
        <v>46</v>
      </c>
      <c r="S6" s="58" t="s">
        <v>55</v>
      </c>
      <c r="T6" s="58" t="s">
        <v>47</v>
      </c>
      <c r="U6" s="58" t="s">
        <v>54</v>
      </c>
      <c r="V6" s="58" t="s">
        <v>53</v>
      </c>
      <c r="W6" s="66" t="s">
        <v>52</v>
      </c>
      <c r="X6" s="65" t="s">
        <v>46</v>
      </c>
      <c r="Y6" s="58" t="s">
        <v>55</v>
      </c>
      <c r="Z6" s="58" t="s">
        <v>47</v>
      </c>
      <c r="AA6" s="58" t="s">
        <v>54</v>
      </c>
      <c r="AB6" s="58" t="s">
        <v>53</v>
      </c>
      <c r="AC6" s="66" t="s">
        <v>52</v>
      </c>
      <c r="AD6" s="65" t="s">
        <v>46</v>
      </c>
      <c r="AE6" s="58" t="s">
        <v>55</v>
      </c>
      <c r="AF6" s="58" t="s">
        <v>47</v>
      </c>
      <c r="AG6" s="58" t="s">
        <v>54</v>
      </c>
      <c r="AH6" s="58" t="s">
        <v>53</v>
      </c>
      <c r="AI6" s="66" t="s">
        <v>52</v>
      </c>
      <c r="AJ6" s="65" t="s">
        <v>46</v>
      </c>
      <c r="AK6" s="58" t="s">
        <v>55</v>
      </c>
      <c r="AL6" s="58" t="s">
        <v>47</v>
      </c>
      <c r="AM6" s="58" t="s">
        <v>54</v>
      </c>
      <c r="AN6" s="58" t="s">
        <v>53</v>
      </c>
      <c r="AO6" s="66" t="s">
        <v>52</v>
      </c>
      <c r="AP6" s="65" t="s">
        <v>46</v>
      </c>
      <c r="AQ6" s="58" t="s">
        <v>55</v>
      </c>
      <c r="AR6" s="58" t="s">
        <v>47</v>
      </c>
      <c r="AS6" s="58" t="s">
        <v>54</v>
      </c>
      <c r="AT6" s="58" t="s">
        <v>53</v>
      </c>
      <c r="AU6" s="66" t="s">
        <v>52</v>
      </c>
      <c r="AV6" s="65" t="s">
        <v>46</v>
      </c>
      <c r="AW6" s="58" t="s">
        <v>55</v>
      </c>
      <c r="AX6" s="58" t="s">
        <v>47</v>
      </c>
      <c r="AY6" s="58" t="s">
        <v>54</v>
      </c>
      <c r="AZ6" s="58" t="s">
        <v>53</v>
      </c>
      <c r="BA6" s="66" t="s">
        <v>52</v>
      </c>
      <c r="BB6" s="65" t="s">
        <v>46</v>
      </c>
      <c r="BC6" s="58" t="s">
        <v>55</v>
      </c>
      <c r="BD6" s="58" t="s">
        <v>47</v>
      </c>
      <c r="BE6" s="58" t="s">
        <v>54</v>
      </c>
      <c r="BF6" s="58" t="s">
        <v>53</v>
      </c>
      <c r="BG6" s="66" t="s">
        <v>52</v>
      </c>
      <c r="BH6" s="65" t="s">
        <v>46</v>
      </c>
      <c r="BI6" s="58" t="s">
        <v>55</v>
      </c>
      <c r="BJ6" s="58" t="s">
        <v>47</v>
      </c>
      <c r="BK6" s="58" t="s">
        <v>54</v>
      </c>
      <c r="BL6" s="58" t="s">
        <v>53</v>
      </c>
      <c r="BM6" s="66" t="s">
        <v>52</v>
      </c>
      <c r="BN6" s="65" t="s">
        <v>46</v>
      </c>
      <c r="BO6" s="58" t="s">
        <v>55</v>
      </c>
      <c r="BP6" s="58" t="s">
        <v>47</v>
      </c>
      <c r="BQ6" s="58" t="s">
        <v>54</v>
      </c>
      <c r="BR6" s="58" t="s">
        <v>53</v>
      </c>
      <c r="BS6" s="96" t="s">
        <v>52</v>
      </c>
      <c r="BT6" s="65" t="s">
        <v>46</v>
      </c>
      <c r="BU6" s="58" t="s">
        <v>55</v>
      </c>
      <c r="BV6" s="58" t="s">
        <v>47</v>
      </c>
      <c r="BW6" s="58" t="s">
        <v>88</v>
      </c>
      <c r="BX6" s="58" t="s">
        <v>53</v>
      </c>
      <c r="BY6" s="96" t="s">
        <v>52</v>
      </c>
      <c r="BZ6" s="65" t="s">
        <v>46</v>
      </c>
      <c r="CA6" s="58" t="s">
        <v>55</v>
      </c>
      <c r="CB6" s="58" t="s">
        <v>47</v>
      </c>
      <c r="CC6" s="58" t="s">
        <v>88</v>
      </c>
      <c r="CD6" s="58" t="s">
        <v>53</v>
      </c>
      <c r="CE6" s="96" t="s">
        <v>52</v>
      </c>
      <c r="CF6" s="65" t="s">
        <v>46</v>
      </c>
      <c r="CG6" s="58" t="s">
        <v>55</v>
      </c>
      <c r="CH6" s="58" t="s">
        <v>47</v>
      </c>
      <c r="CI6" s="58" t="s">
        <v>88</v>
      </c>
      <c r="CJ6" s="58" t="s">
        <v>53</v>
      </c>
      <c r="CK6" s="96" t="s">
        <v>52</v>
      </c>
      <c r="CL6" s="65" t="s">
        <v>46</v>
      </c>
      <c r="CM6" s="58" t="s">
        <v>55</v>
      </c>
      <c r="CN6" s="58" t="s">
        <v>47</v>
      </c>
      <c r="CO6" s="58" t="s">
        <v>88</v>
      </c>
      <c r="CP6" s="58" t="s">
        <v>53</v>
      </c>
      <c r="CQ6" s="96" t="s">
        <v>52</v>
      </c>
      <c r="CR6" s="65" t="s">
        <v>46</v>
      </c>
      <c r="CS6" s="58" t="s">
        <v>55</v>
      </c>
      <c r="CT6" s="58" t="s">
        <v>47</v>
      </c>
      <c r="CU6" s="58" t="s">
        <v>88</v>
      </c>
      <c r="CV6" s="58" t="s">
        <v>53</v>
      </c>
      <c r="CW6" s="96" t="s">
        <v>52</v>
      </c>
      <c r="CX6" s="65" t="s">
        <v>46</v>
      </c>
      <c r="CY6" s="58" t="s">
        <v>55</v>
      </c>
      <c r="CZ6" s="58" t="s">
        <v>47</v>
      </c>
      <c r="DA6" s="58" t="s">
        <v>88</v>
      </c>
      <c r="DB6" s="58" t="s">
        <v>53</v>
      </c>
      <c r="DC6" s="96" t="s">
        <v>52</v>
      </c>
      <c r="DD6" s="65" t="s">
        <v>46</v>
      </c>
      <c r="DE6" s="58" t="s">
        <v>55</v>
      </c>
      <c r="DF6" s="58" t="s">
        <v>47</v>
      </c>
      <c r="DG6" s="58" t="s">
        <v>88</v>
      </c>
      <c r="DH6" s="58" t="s">
        <v>53</v>
      </c>
      <c r="DI6" s="96" t="s">
        <v>52</v>
      </c>
      <c r="DJ6" s="65" t="s">
        <v>46</v>
      </c>
      <c r="DK6" s="58" t="s">
        <v>55</v>
      </c>
      <c r="DL6" s="58" t="s">
        <v>47</v>
      </c>
      <c r="DM6" s="58" t="s">
        <v>88</v>
      </c>
      <c r="DN6" s="58" t="s">
        <v>53</v>
      </c>
      <c r="DO6" s="96" t="s">
        <v>52</v>
      </c>
      <c r="DP6" s="65" t="s">
        <v>46</v>
      </c>
      <c r="DQ6" s="58" t="s">
        <v>55</v>
      </c>
      <c r="DR6" s="58" t="s">
        <v>47</v>
      </c>
      <c r="DS6" s="58" t="s">
        <v>88</v>
      </c>
      <c r="DT6" s="58" t="s">
        <v>53</v>
      </c>
      <c r="DU6" s="96" t="s">
        <v>52</v>
      </c>
      <c r="DV6" s="65" t="s">
        <v>46</v>
      </c>
      <c r="DW6" s="58" t="s">
        <v>55</v>
      </c>
      <c r="DX6" s="58" t="s">
        <v>47</v>
      </c>
      <c r="DY6" s="58" t="s">
        <v>88</v>
      </c>
      <c r="DZ6" s="58" t="s">
        <v>53</v>
      </c>
      <c r="EA6" s="96" t="s">
        <v>52</v>
      </c>
      <c r="EB6" s="65" t="s">
        <v>46</v>
      </c>
      <c r="EC6" s="58" t="s">
        <v>55</v>
      </c>
      <c r="ED6" s="58" t="s">
        <v>47</v>
      </c>
      <c r="EE6" s="58" t="s">
        <v>88</v>
      </c>
      <c r="EF6" s="58" t="s">
        <v>53</v>
      </c>
      <c r="EG6" s="96" t="s">
        <v>52</v>
      </c>
      <c r="EH6" s="65" t="s">
        <v>46</v>
      </c>
      <c r="EI6" s="58" t="s">
        <v>55</v>
      </c>
      <c r="EJ6" s="58" t="s">
        <v>47</v>
      </c>
      <c r="EK6" s="58" t="s">
        <v>88</v>
      </c>
      <c r="EL6" s="58" t="s">
        <v>53</v>
      </c>
      <c r="EM6" s="96" t="s">
        <v>52</v>
      </c>
      <c r="EN6" s="65" t="s">
        <v>46</v>
      </c>
      <c r="EO6" s="58" t="s">
        <v>55</v>
      </c>
      <c r="EP6" s="58" t="s">
        <v>47</v>
      </c>
      <c r="EQ6" s="58" t="s">
        <v>88</v>
      </c>
      <c r="ER6" s="58" t="s">
        <v>53</v>
      </c>
      <c r="ES6" s="96" t="s">
        <v>52</v>
      </c>
      <c r="ET6" s="65" t="s">
        <v>46</v>
      </c>
      <c r="EU6" s="58" t="s">
        <v>55</v>
      </c>
      <c r="EV6" s="58" t="s">
        <v>47</v>
      </c>
      <c r="EW6" s="58" t="s">
        <v>88</v>
      </c>
      <c r="EX6" s="58" t="s">
        <v>53</v>
      </c>
      <c r="EY6" s="96" t="s">
        <v>52</v>
      </c>
      <c r="EZ6" s="65" t="s">
        <v>46</v>
      </c>
      <c r="FA6" s="58" t="s">
        <v>55</v>
      </c>
      <c r="FB6" s="58" t="s">
        <v>47</v>
      </c>
      <c r="FC6" s="58" t="s">
        <v>88</v>
      </c>
      <c r="FD6" s="58" t="s">
        <v>53</v>
      </c>
      <c r="FE6" s="96" t="s">
        <v>52</v>
      </c>
      <c r="FF6" s="65" t="s">
        <v>46</v>
      </c>
      <c r="FG6" s="58" t="s">
        <v>55</v>
      </c>
      <c r="FH6" s="58" t="s">
        <v>47</v>
      </c>
      <c r="FI6" s="58" t="s">
        <v>88</v>
      </c>
      <c r="FJ6" s="58" t="s">
        <v>53</v>
      </c>
      <c r="FK6" s="96" t="s">
        <v>52</v>
      </c>
      <c r="FL6" s="65" t="s">
        <v>46</v>
      </c>
      <c r="FM6" s="58" t="s">
        <v>55</v>
      </c>
      <c r="FN6" s="58" t="s">
        <v>47</v>
      </c>
      <c r="FO6" s="58" t="s">
        <v>88</v>
      </c>
      <c r="FP6" s="58" t="s">
        <v>53</v>
      </c>
      <c r="FQ6" s="96" t="s">
        <v>52</v>
      </c>
      <c r="FR6" s="65" t="s">
        <v>46</v>
      </c>
      <c r="FS6" s="58" t="s">
        <v>55</v>
      </c>
      <c r="FT6" s="58" t="s">
        <v>47</v>
      </c>
      <c r="FU6" s="58" t="s">
        <v>88</v>
      </c>
      <c r="FV6" s="58" t="s">
        <v>53</v>
      </c>
      <c r="FW6" s="96" t="s">
        <v>52</v>
      </c>
      <c r="FX6" s="65" t="s">
        <v>46</v>
      </c>
      <c r="FY6" s="58" t="s">
        <v>55</v>
      </c>
      <c r="FZ6" s="58" t="s">
        <v>47</v>
      </c>
      <c r="GA6" s="58" t="s">
        <v>88</v>
      </c>
      <c r="GB6" s="58" t="s">
        <v>53</v>
      </c>
      <c r="GC6" s="96" t="s">
        <v>52</v>
      </c>
      <c r="GD6" s="65" t="s">
        <v>46</v>
      </c>
      <c r="GE6" s="58" t="s">
        <v>55</v>
      </c>
      <c r="GF6" s="58" t="s">
        <v>47</v>
      </c>
      <c r="GG6" s="58" t="s">
        <v>88</v>
      </c>
      <c r="GH6" s="58" t="s">
        <v>53</v>
      </c>
      <c r="GI6" s="96" t="s">
        <v>52</v>
      </c>
      <c r="GJ6" s="169" t="s">
        <v>52</v>
      </c>
      <c r="GK6" s="167" t="s">
        <v>60</v>
      </c>
      <c r="GL6" s="77" t="s">
        <v>79</v>
      </c>
      <c r="GM6" s="167" t="s">
        <v>60</v>
      </c>
    </row>
    <row r="7" spans="1:196" s="23" customFormat="1" thickBot="1" x14ac:dyDescent="0.25">
      <c r="A7" s="87">
        <v>1</v>
      </c>
      <c r="B7" s="90">
        <f t="shared" ref="B7:Y7" si="0">A7+1</f>
        <v>2</v>
      </c>
      <c r="C7" s="54">
        <f t="shared" si="0"/>
        <v>3</v>
      </c>
      <c r="D7" s="57">
        <f t="shared" si="0"/>
        <v>4</v>
      </c>
      <c r="E7" s="54">
        <f t="shared" si="0"/>
        <v>5</v>
      </c>
      <c r="F7" s="57">
        <f t="shared" si="0"/>
        <v>6</v>
      </c>
      <c r="G7" s="86">
        <f>F7+1</f>
        <v>7</v>
      </c>
      <c r="H7" s="55">
        <f t="shared" si="0"/>
        <v>8</v>
      </c>
      <c r="I7" s="55">
        <f t="shared" ref="I7:L7" si="1">H7+1</f>
        <v>9</v>
      </c>
      <c r="J7" s="97">
        <f>I7+1</f>
        <v>10</v>
      </c>
      <c r="K7" s="102">
        <f>J7+1</f>
        <v>11</v>
      </c>
      <c r="L7" s="56">
        <f t="shared" si="1"/>
        <v>12</v>
      </c>
      <c r="M7" s="54">
        <f>L7+1</f>
        <v>13</v>
      </c>
      <c r="N7" s="55">
        <f t="shared" si="0"/>
        <v>14</v>
      </c>
      <c r="O7" s="55">
        <f t="shared" si="0"/>
        <v>15</v>
      </c>
      <c r="P7" s="55">
        <f t="shared" si="0"/>
        <v>16</v>
      </c>
      <c r="Q7" s="57">
        <f t="shared" si="0"/>
        <v>17</v>
      </c>
      <c r="R7" s="54">
        <f t="shared" si="0"/>
        <v>18</v>
      </c>
      <c r="S7" s="55">
        <f t="shared" si="0"/>
        <v>19</v>
      </c>
      <c r="T7" s="55">
        <f>S7+1</f>
        <v>20</v>
      </c>
      <c r="U7" s="55">
        <f t="shared" si="0"/>
        <v>21</v>
      </c>
      <c r="V7" s="55">
        <f t="shared" si="0"/>
        <v>22</v>
      </c>
      <c r="W7" s="57">
        <f t="shared" si="0"/>
        <v>23</v>
      </c>
      <c r="X7" s="54">
        <f t="shared" si="0"/>
        <v>24</v>
      </c>
      <c r="Y7" s="55">
        <f t="shared" si="0"/>
        <v>25</v>
      </c>
      <c r="Z7" s="55">
        <f>Y7+1</f>
        <v>26</v>
      </c>
      <c r="AA7" s="55">
        <f t="shared" ref="AA7:AZ7" si="2">Z7+1</f>
        <v>27</v>
      </c>
      <c r="AB7" s="55">
        <f t="shared" si="2"/>
        <v>28</v>
      </c>
      <c r="AC7" s="57">
        <f t="shared" si="2"/>
        <v>29</v>
      </c>
      <c r="AD7" s="54">
        <f t="shared" si="2"/>
        <v>30</v>
      </c>
      <c r="AE7" s="55">
        <f t="shared" si="2"/>
        <v>31</v>
      </c>
      <c r="AF7" s="55">
        <f>AE7+1</f>
        <v>32</v>
      </c>
      <c r="AG7" s="55">
        <f t="shared" si="2"/>
        <v>33</v>
      </c>
      <c r="AH7" s="55">
        <f t="shared" si="2"/>
        <v>34</v>
      </c>
      <c r="AI7" s="57">
        <f t="shared" si="2"/>
        <v>35</v>
      </c>
      <c r="AJ7" s="54">
        <f t="shared" si="2"/>
        <v>36</v>
      </c>
      <c r="AK7" s="55">
        <f t="shared" si="2"/>
        <v>37</v>
      </c>
      <c r="AL7" s="55">
        <f>AK7+1</f>
        <v>38</v>
      </c>
      <c r="AM7" s="55">
        <f t="shared" si="2"/>
        <v>39</v>
      </c>
      <c r="AN7" s="55">
        <f t="shared" si="2"/>
        <v>40</v>
      </c>
      <c r="AO7" s="57">
        <f t="shared" si="2"/>
        <v>41</v>
      </c>
      <c r="AP7" s="54">
        <f t="shared" si="2"/>
        <v>42</v>
      </c>
      <c r="AQ7" s="55">
        <f t="shared" si="2"/>
        <v>43</v>
      </c>
      <c r="AR7" s="55">
        <f>AQ7+1</f>
        <v>44</v>
      </c>
      <c r="AS7" s="55">
        <f t="shared" si="2"/>
        <v>45</v>
      </c>
      <c r="AT7" s="55">
        <f t="shared" si="2"/>
        <v>46</v>
      </c>
      <c r="AU7" s="57">
        <f t="shared" si="2"/>
        <v>47</v>
      </c>
      <c r="AV7" s="54">
        <f t="shared" si="2"/>
        <v>48</v>
      </c>
      <c r="AW7" s="55">
        <f t="shared" si="2"/>
        <v>49</v>
      </c>
      <c r="AX7" s="55">
        <f>AW7+1</f>
        <v>50</v>
      </c>
      <c r="AY7" s="55">
        <f t="shared" si="2"/>
        <v>51</v>
      </c>
      <c r="AZ7" s="55">
        <f t="shared" si="2"/>
        <v>52</v>
      </c>
      <c r="BA7" s="57">
        <f t="shared" ref="BA7:BS7" si="3">AZ7+1</f>
        <v>53</v>
      </c>
      <c r="BB7" s="54">
        <f t="shared" si="3"/>
        <v>54</v>
      </c>
      <c r="BC7" s="55">
        <f t="shared" si="3"/>
        <v>55</v>
      </c>
      <c r="BD7" s="55">
        <f>BC7+1</f>
        <v>56</v>
      </c>
      <c r="BE7" s="55">
        <f t="shared" si="3"/>
        <v>57</v>
      </c>
      <c r="BF7" s="55">
        <f t="shared" si="3"/>
        <v>58</v>
      </c>
      <c r="BG7" s="57">
        <f t="shared" si="3"/>
        <v>59</v>
      </c>
      <c r="BH7" s="54">
        <f t="shared" si="3"/>
        <v>60</v>
      </c>
      <c r="BI7" s="55">
        <f t="shared" si="3"/>
        <v>61</v>
      </c>
      <c r="BJ7" s="55">
        <f>BI7+1</f>
        <v>62</v>
      </c>
      <c r="BK7" s="55">
        <f t="shared" si="3"/>
        <v>63</v>
      </c>
      <c r="BL7" s="55">
        <f t="shared" si="3"/>
        <v>64</v>
      </c>
      <c r="BM7" s="57">
        <f t="shared" si="3"/>
        <v>65</v>
      </c>
      <c r="BN7" s="54">
        <f t="shared" si="3"/>
        <v>66</v>
      </c>
      <c r="BO7" s="55">
        <f t="shared" si="3"/>
        <v>67</v>
      </c>
      <c r="BP7" s="55">
        <f>BO7+1</f>
        <v>68</v>
      </c>
      <c r="BQ7" s="55">
        <f t="shared" si="3"/>
        <v>69</v>
      </c>
      <c r="BR7" s="55">
        <f t="shared" si="3"/>
        <v>70</v>
      </c>
      <c r="BS7" s="97">
        <f t="shared" si="3"/>
        <v>71</v>
      </c>
      <c r="BT7" s="54">
        <f t="shared" ref="BT7" si="4">BS7+1</f>
        <v>72</v>
      </c>
      <c r="BU7" s="55">
        <f t="shared" ref="BU7" si="5">BT7+1</f>
        <v>73</v>
      </c>
      <c r="BV7" s="55">
        <f>BU7+1</f>
        <v>74</v>
      </c>
      <c r="BW7" s="55">
        <f t="shared" ref="BW7" si="6">BV7+1</f>
        <v>75</v>
      </c>
      <c r="BX7" s="55">
        <f t="shared" ref="BX7" si="7">BW7+1</f>
        <v>76</v>
      </c>
      <c r="BY7" s="97">
        <f t="shared" ref="BY7" si="8">BX7+1</f>
        <v>77</v>
      </c>
      <c r="BZ7" s="54">
        <f t="shared" ref="BZ7" si="9">BY7+1</f>
        <v>78</v>
      </c>
      <c r="CA7" s="55">
        <f t="shared" ref="CA7" si="10">BZ7+1</f>
        <v>79</v>
      </c>
      <c r="CB7" s="55">
        <f>CA7+1</f>
        <v>80</v>
      </c>
      <c r="CC7" s="55">
        <f t="shared" ref="CC7" si="11">CB7+1</f>
        <v>81</v>
      </c>
      <c r="CD7" s="55">
        <f t="shared" ref="CD7" si="12">CC7+1</f>
        <v>82</v>
      </c>
      <c r="CE7" s="97">
        <f t="shared" ref="CE7" si="13">CD7+1</f>
        <v>83</v>
      </c>
      <c r="CF7" s="54">
        <f t="shared" ref="CF7" si="14">CE7+1</f>
        <v>84</v>
      </c>
      <c r="CG7" s="55">
        <f t="shared" ref="CG7" si="15">CF7+1</f>
        <v>85</v>
      </c>
      <c r="CH7" s="55">
        <f>CG7+1</f>
        <v>86</v>
      </c>
      <c r="CI7" s="55">
        <f t="shared" ref="CI7" si="16">CH7+1</f>
        <v>87</v>
      </c>
      <c r="CJ7" s="55">
        <f t="shared" ref="CJ7" si="17">CI7+1</f>
        <v>88</v>
      </c>
      <c r="CK7" s="97">
        <f t="shared" ref="CK7" si="18">CJ7+1</f>
        <v>89</v>
      </c>
      <c r="CL7" s="54">
        <f t="shared" ref="CL7" si="19">CK7+1</f>
        <v>90</v>
      </c>
      <c r="CM7" s="55">
        <f t="shared" ref="CM7" si="20">CL7+1</f>
        <v>91</v>
      </c>
      <c r="CN7" s="55">
        <f>CM7+1</f>
        <v>92</v>
      </c>
      <c r="CO7" s="55">
        <f t="shared" ref="CO7" si="21">CN7+1</f>
        <v>93</v>
      </c>
      <c r="CP7" s="55">
        <f t="shared" ref="CP7" si="22">CO7+1</f>
        <v>94</v>
      </c>
      <c r="CQ7" s="97">
        <f t="shared" ref="CQ7" si="23">CP7+1</f>
        <v>95</v>
      </c>
      <c r="CR7" s="54">
        <f t="shared" ref="CR7" si="24">CQ7+1</f>
        <v>96</v>
      </c>
      <c r="CS7" s="55">
        <f t="shared" ref="CS7" si="25">CR7+1</f>
        <v>97</v>
      </c>
      <c r="CT7" s="55">
        <f>CS7+1</f>
        <v>98</v>
      </c>
      <c r="CU7" s="55">
        <f t="shared" ref="CU7" si="26">CT7+1</f>
        <v>99</v>
      </c>
      <c r="CV7" s="55">
        <f t="shared" ref="CV7" si="27">CU7+1</f>
        <v>100</v>
      </c>
      <c r="CW7" s="97">
        <f t="shared" ref="CW7" si="28">CV7+1</f>
        <v>101</v>
      </c>
      <c r="CX7" s="54">
        <f t="shared" ref="CX7" si="29">CW7+1</f>
        <v>102</v>
      </c>
      <c r="CY7" s="55">
        <f t="shared" ref="CY7" si="30">CX7+1</f>
        <v>103</v>
      </c>
      <c r="CZ7" s="55">
        <f>CY7+1</f>
        <v>104</v>
      </c>
      <c r="DA7" s="55">
        <f t="shared" ref="DA7" si="31">CZ7+1</f>
        <v>105</v>
      </c>
      <c r="DB7" s="55">
        <f t="shared" ref="DB7" si="32">DA7+1</f>
        <v>106</v>
      </c>
      <c r="DC7" s="97">
        <f t="shared" ref="DC7" si="33">DB7+1</f>
        <v>107</v>
      </c>
      <c r="DD7" s="54">
        <f t="shared" ref="DD7" si="34">DC7+1</f>
        <v>108</v>
      </c>
      <c r="DE7" s="55">
        <f t="shared" ref="DE7" si="35">DD7+1</f>
        <v>109</v>
      </c>
      <c r="DF7" s="55">
        <f>DE7+1</f>
        <v>110</v>
      </c>
      <c r="DG7" s="55">
        <f t="shared" ref="DG7" si="36">DF7+1</f>
        <v>111</v>
      </c>
      <c r="DH7" s="55">
        <f t="shared" ref="DH7" si="37">DG7+1</f>
        <v>112</v>
      </c>
      <c r="DI7" s="97">
        <f t="shared" ref="DI7" si="38">DH7+1</f>
        <v>113</v>
      </c>
      <c r="DJ7" s="54">
        <f t="shared" ref="DJ7" si="39">DI7+1</f>
        <v>114</v>
      </c>
      <c r="DK7" s="55">
        <f t="shared" ref="DK7" si="40">DJ7+1</f>
        <v>115</v>
      </c>
      <c r="DL7" s="55">
        <f>DK7+1</f>
        <v>116</v>
      </c>
      <c r="DM7" s="55">
        <f t="shared" ref="DM7" si="41">DL7+1</f>
        <v>117</v>
      </c>
      <c r="DN7" s="55">
        <f t="shared" ref="DN7" si="42">DM7+1</f>
        <v>118</v>
      </c>
      <c r="DO7" s="97">
        <f t="shared" ref="DO7" si="43">DN7+1</f>
        <v>119</v>
      </c>
      <c r="DP7" s="54">
        <f t="shared" ref="DP7" si="44">DO7+1</f>
        <v>120</v>
      </c>
      <c r="DQ7" s="55">
        <f t="shared" ref="DQ7" si="45">DP7+1</f>
        <v>121</v>
      </c>
      <c r="DR7" s="55">
        <f>DQ7+1</f>
        <v>122</v>
      </c>
      <c r="DS7" s="55">
        <f t="shared" ref="DS7" si="46">DR7+1</f>
        <v>123</v>
      </c>
      <c r="DT7" s="55">
        <f t="shared" ref="DT7" si="47">DS7+1</f>
        <v>124</v>
      </c>
      <c r="DU7" s="97">
        <f t="shared" ref="DU7" si="48">DT7+1</f>
        <v>125</v>
      </c>
      <c r="DV7" s="54">
        <f t="shared" ref="DV7" si="49">DU7+1</f>
        <v>126</v>
      </c>
      <c r="DW7" s="55">
        <f t="shared" ref="DW7" si="50">DV7+1</f>
        <v>127</v>
      </c>
      <c r="DX7" s="55">
        <f>DW7+1</f>
        <v>128</v>
      </c>
      <c r="DY7" s="55">
        <f t="shared" ref="DY7" si="51">DX7+1</f>
        <v>129</v>
      </c>
      <c r="DZ7" s="55">
        <f t="shared" ref="DZ7" si="52">DY7+1</f>
        <v>130</v>
      </c>
      <c r="EA7" s="97">
        <f t="shared" ref="EA7" si="53">DZ7+1</f>
        <v>131</v>
      </c>
      <c r="EB7" s="54">
        <f t="shared" ref="EB7" si="54">EA7+1</f>
        <v>132</v>
      </c>
      <c r="EC7" s="55">
        <f t="shared" ref="EC7" si="55">EB7+1</f>
        <v>133</v>
      </c>
      <c r="ED7" s="55">
        <f>EC7+1</f>
        <v>134</v>
      </c>
      <c r="EE7" s="55">
        <f t="shared" ref="EE7" si="56">ED7+1</f>
        <v>135</v>
      </c>
      <c r="EF7" s="55">
        <f t="shared" ref="EF7" si="57">EE7+1</f>
        <v>136</v>
      </c>
      <c r="EG7" s="97">
        <f t="shared" ref="EG7" si="58">EF7+1</f>
        <v>137</v>
      </c>
      <c r="EH7" s="54">
        <f t="shared" ref="EH7" si="59">EG7+1</f>
        <v>138</v>
      </c>
      <c r="EI7" s="55">
        <f t="shared" ref="EI7" si="60">EH7+1</f>
        <v>139</v>
      </c>
      <c r="EJ7" s="55">
        <f>EI7+1</f>
        <v>140</v>
      </c>
      <c r="EK7" s="55">
        <f t="shared" ref="EK7" si="61">EJ7+1</f>
        <v>141</v>
      </c>
      <c r="EL7" s="55">
        <f t="shared" ref="EL7" si="62">EK7+1</f>
        <v>142</v>
      </c>
      <c r="EM7" s="97">
        <f t="shared" ref="EM7" si="63">EL7+1</f>
        <v>143</v>
      </c>
      <c r="EN7" s="54">
        <f t="shared" ref="EN7" si="64">EM7+1</f>
        <v>144</v>
      </c>
      <c r="EO7" s="55">
        <f t="shared" ref="EO7" si="65">EN7+1</f>
        <v>145</v>
      </c>
      <c r="EP7" s="55">
        <f>EO7+1</f>
        <v>146</v>
      </c>
      <c r="EQ7" s="55">
        <f t="shared" ref="EQ7" si="66">EP7+1</f>
        <v>147</v>
      </c>
      <c r="ER7" s="55">
        <f t="shared" ref="ER7" si="67">EQ7+1</f>
        <v>148</v>
      </c>
      <c r="ES7" s="97">
        <f t="shared" ref="ES7" si="68">ER7+1</f>
        <v>149</v>
      </c>
      <c r="ET7" s="54">
        <f t="shared" ref="ET7" si="69">ES7+1</f>
        <v>150</v>
      </c>
      <c r="EU7" s="55">
        <f t="shared" ref="EU7" si="70">ET7+1</f>
        <v>151</v>
      </c>
      <c r="EV7" s="55">
        <f>EU7+1</f>
        <v>152</v>
      </c>
      <c r="EW7" s="55">
        <f t="shared" ref="EW7" si="71">EV7+1</f>
        <v>153</v>
      </c>
      <c r="EX7" s="55">
        <f t="shared" ref="EX7" si="72">EW7+1</f>
        <v>154</v>
      </c>
      <c r="EY7" s="97">
        <f t="shared" ref="EY7" si="73">EX7+1</f>
        <v>155</v>
      </c>
      <c r="EZ7" s="54">
        <f t="shared" ref="EZ7" si="74">EY7+1</f>
        <v>156</v>
      </c>
      <c r="FA7" s="55">
        <f t="shared" ref="FA7" si="75">EZ7+1</f>
        <v>157</v>
      </c>
      <c r="FB7" s="55">
        <f>FA7+1</f>
        <v>158</v>
      </c>
      <c r="FC7" s="55">
        <f t="shared" ref="FC7" si="76">FB7+1</f>
        <v>159</v>
      </c>
      <c r="FD7" s="55">
        <f t="shared" ref="FD7" si="77">FC7+1</f>
        <v>160</v>
      </c>
      <c r="FE7" s="97">
        <f t="shared" ref="FE7" si="78">FD7+1</f>
        <v>161</v>
      </c>
      <c r="FF7" s="54">
        <f t="shared" ref="FF7" si="79">FE7+1</f>
        <v>162</v>
      </c>
      <c r="FG7" s="55">
        <f t="shared" ref="FG7" si="80">FF7+1</f>
        <v>163</v>
      </c>
      <c r="FH7" s="55">
        <f>FG7+1</f>
        <v>164</v>
      </c>
      <c r="FI7" s="55">
        <f t="shared" ref="FI7" si="81">FH7+1</f>
        <v>165</v>
      </c>
      <c r="FJ7" s="55">
        <f t="shared" ref="FJ7" si="82">FI7+1</f>
        <v>166</v>
      </c>
      <c r="FK7" s="97">
        <f t="shared" ref="FK7" si="83">FJ7+1</f>
        <v>167</v>
      </c>
      <c r="FL7" s="54">
        <f t="shared" ref="FL7" si="84">FK7+1</f>
        <v>168</v>
      </c>
      <c r="FM7" s="55">
        <f t="shared" ref="FM7" si="85">FL7+1</f>
        <v>169</v>
      </c>
      <c r="FN7" s="55">
        <f>FM7+1</f>
        <v>170</v>
      </c>
      <c r="FO7" s="55">
        <f t="shared" ref="FO7" si="86">FN7+1</f>
        <v>171</v>
      </c>
      <c r="FP7" s="55">
        <f t="shared" ref="FP7" si="87">FO7+1</f>
        <v>172</v>
      </c>
      <c r="FQ7" s="97">
        <f t="shared" ref="FQ7" si="88">FP7+1</f>
        <v>173</v>
      </c>
      <c r="FR7" s="54">
        <f t="shared" ref="FR7" si="89">FQ7+1</f>
        <v>174</v>
      </c>
      <c r="FS7" s="55">
        <f t="shared" ref="FS7" si="90">FR7+1</f>
        <v>175</v>
      </c>
      <c r="FT7" s="55">
        <f>FS7+1</f>
        <v>176</v>
      </c>
      <c r="FU7" s="55">
        <f t="shared" ref="FU7" si="91">FT7+1</f>
        <v>177</v>
      </c>
      <c r="FV7" s="55">
        <f t="shared" ref="FV7" si="92">FU7+1</f>
        <v>178</v>
      </c>
      <c r="FW7" s="97">
        <f t="shared" ref="FW7" si="93">FV7+1</f>
        <v>179</v>
      </c>
      <c r="FX7" s="54">
        <f t="shared" ref="FX7" si="94">FW7+1</f>
        <v>180</v>
      </c>
      <c r="FY7" s="55">
        <f t="shared" ref="FY7" si="95">FX7+1</f>
        <v>181</v>
      </c>
      <c r="FZ7" s="55">
        <f>FY7+1</f>
        <v>182</v>
      </c>
      <c r="GA7" s="55">
        <f t="shared" ref="GA7" si="96">FZ7+1</f>
        <v>183</v>
      </c>
      <c r="GB7" s="55">
        <f t="shared" ref="GB7" si="97">GA7+1</f>
        <v>184</v>
      </c>
      <c r="GC7" s="97">
        <f t="shared" ref="GC7" si="98">GB7+1</f>
        <v>185</v>
      </c>
      <c r="GD7" s="54">
        <f t="shared" ref="GD7" si="99">GC7+1</f>
        <v>186</v>
      </c>
      <c r="GE7" s="55">
        <f t="shared" ref="GE7" si="100">GD7+1</f>
        <v>187</v>
      </c>
      <c r="GF7" s="55">
        <f>GE7+1</f>
        <v>188</v>
      </c>
      <c r="GG7" s="55">
        <f t="shared" ref="GG7" si="101">GF7+1</f>
        <v>189</v>
      </c>
      <c r="GH7" s="55">
        <f t="shared" ref="GH7" si="102">GG7+1</f>
        <v>190</v>
      </c>
      <c r="GI7" s="97">
        <f t="shared" ref="GI7" si="103">GH7+1</f>
        <v>191</v>
      </c>
      <c r="GJ7" s="56">
        <f>GI7+1</f>
        <v>192</v>
      </c>
      <c r="GK7" s="168">
        <f>GJ7+1</f>
        <v>193</v>
      </c>
      <c r="GL7" s="78">
        <f>GK7+1</f>
        <v>194</v>
      </c>
      <c r="GM7" s="168">
        <f>GL7+1</f>
        <v>195</v>
      </c>
    </row>
    <row r="8" spans="1:196" s="24" customFormat="1" thickBot="1" x14ac:dyDescent="0.25">
      <c r="A8" s="88" t="s">
        <v>3</v>
      </c>
      <c r="B8" s="91" t="s">
        <v>4</v>
      </c>
      <c r="C8" s="49" t="s">
        <v>49</v>
      </c>
      <c r="D8" s="53" t="s">
        <v>4</v>
      </c>
      <c r="E8" s="49" t="s">
        <v>49</v>
      </c>
      <c r="F8" s="53" t="s">
        <v>4</v>
      </c>
      <c r="G8" s="52" t="s">
        <v>5</v>
      </c>
      <c r="H8" s="50" t="s">
        <v>4</v>
      </c>
      <c r="I8" s="50" t="s">
        <v>50</v>
      </c>
      <c r="J8" s="98" t="s">
        <v>68</v>
      </c>
      <c r="K8" s="103" t="s">
        <v>50</v>
      </c>
      <c r="L8" s="51" t="s">
        <v>4</v>
      </c>
      <c r="M8" s="49" t="s">
        <v>50</v>
      </c>
      <c r="N8" s="50" t="s">
        <v>50</v>
      </c>
      <c r="O8" s="50" t="s">
        <v>50</v>
      </c>
      <c r="P8" s="50" t="s">
        <v>4</v>
      </c>
      <c r="Q8" s="53" t="s">
        <v>4</v>
      </c>
      <c r="R8" s="49" t="s">
        <v>4</v>
      </c>
      <c r="S8" s="50" t="s">
        <v>50</v>
      </c>
      <c r="T8" s="50" t="s">
        <v>50</v>
      </c>
      <c r="U8" s="50" t="s">
        <v>50</v>
      </c>
      <c r="V8" s="50" t="s">
        <v>4</v>
      </c>
      <c r="W8" s="53" t="s">
        <v>4</v>
      </c>
      <c r="X8" s="49" t="s">
        <v>4</v>
      </c>
      <c r="Y8" s="50" t="s">
        <v>50</v>
      </c>
      <c r="Z8" s="50" t="s">
        <v>50</v>
      </c>
      <c r="AA8" s="50" t="s">
        <v>50</v>
      </c>
      <c r="AB8" s="50" t="s">
        <v>4</v>
      </c>
      <c r="AC8" s="53" t="s">
        <v>4</v>
      </c>
      <c r="AD8" s="49" t="s">
        <v>4</v>
      </c>
      <c r="AE8" s="50" t="s">
        <v>50</v>
      </c>
      <c r="AF8" s="50" t="s">
        <v>50</v>
      </c>
      <c r="AG8" s="50" t="s">
        <v>50</v>
      </c>
      <c r="AH8" s="50" t="s">
        <v>4</v>
      </c>
      <c r="AI8" s="53" t="s">
        <v>4</v>
      </c>
      <c r="AJ8" s="49" t="s">
        <v>4</v>
      </c>
      <c r="AK8" s="50" t="s">
        <v>50</v>
      </c>
      <c r="AL8" s="50" t="s">
        <v>50</v>
      </c>
      <c r="AM8" s="50" t="s">
        <v>50</v>
      </c>
      <c r="AN8" s="50" t="s">
        <v>4</v>
      </c>
      <c r="AO8" s="53" t="s">
        <v>4</v>
      </c>
      <c r="AP8" s="49" t="s">
        <v>4</v>
      </c>
      <c r="AQ8" s="50" t="s">
        <v>50</v>
      </c>
      <c r="AR8" s="50" t="s">
        <v>50</v>
      </c>
      <c r="AS8" s="50" t="s">
        <v>50</v>
      </c>
      <c r="AT8" s="50" t="s">
        <v>4</v>
      </c>
      <c r="AU8" s="53" t="s">
        <v>4</v>
      </c>
      <c r="AV8" s="49" t="s">
        <v>4</v>
      </c>
      <c r="AW8" s="50" t="s">
        <v>50</v>
      </c>
      <c r="AX8" s="50" t="s">
        <v>50</v>
      </c>
      <c r="AY8" s="50" t="s">
        <v>50</v>
      </c>
      <c r="AZ8" s="50" t="s">
        <v>4</v>
      </c>
      <c r="BA8" s="53" t="s">
        <v>4</v>
      </c>
      <c r="BB8" s="49" t="s">
        <v>4</v>
      </c>
      <c r="BC8" s="50" t="s">
        <v>50</v>
      </c>
      <c r="BD8" s="50" t="s">
        <v>50</v>
      </c>
      <c r="BE8" s="50" t="s">
        <v>50</v>
      </c>
      <c r="BF8" s="50" t="s">
        <v>4</v>
      </c>
      <c r="BG8" s="53" t="s">
        <v>4</v>
      </c>
      <c r="BH8" s="49" t="s">
        <v>4</v>
      </c>
      <c r="BI8" s="50" t="s">
        <v>50</v>
      </c>
      <c r="BJ8" s="50" t="s">
        <v>50</v>
      </c>
      <c r="BK8" s="50" t="s">
        <v>50</v>
      </c>
      <c r="BL8" s="50" t="s">
        <v>4</v>
      </c>
      <c r="BM8" s="53" t="s">
        <v>4</v>
      </c>
      <c r="BN8" s="49" t="s">
        <v>4</v>
      </c>
      <c r="BO8" s="50" t="s">
        <v>50</v>
      </c>
      <c r="BP8" s="50" t="s">
        <v>50</v>
      </c>
      <c r="BQ8" s="50" t="s">
        <v>50</v>
      </c>
      <c r="BR8" s="50" t="s">
        <v>4</v>
      </c>
      <c r="BS8" s="98" t="s">
        <v>4</v>
      </c>
      <c r="BT8" s="49" t="s">
        <v>4</v>
      </c>
      <c r="BU8" s="50" t="s">
        <v>50</v>
      </c>
      <c r="BV8" s="50" t="s">
        <v>50</v>
      </c>
      <c r="BW8" s="50" t="s">
        <v>50</v>
      </c>
      <c r="BX8" s="50" t="s">
        <v>4</v>
      </c>
      <c r="BY8" s="98" t="s">
        <v>4</v>
      </c>
      <c r="BZ8" s="49" t="s">
        <v>4</v>
      </c>
      <c r="CA8" s="50" t="s">
        <v>50</v>
      </c>
      <c r="CB8" s="50" t="s">
        <v>50</v>
      </c>
      <c r="CC8" s="50" t="s">
        <v>50</v>
      </c>
      <c r="CD8" s="50" t="s">
        <v>4</v>
      </c>
      <c r="CE8" s="98" t="s">
        <v>4</v>
      </c>
      <c r="CF8" s="49" t="s">
        <v>4</v>
      </c>
      <c r="CG8" s="50" t="s">
        <v>50</v>
      </c>
      <c r="CH8" s="50" t="s">
        <v>50</v>
      </c>
      <c r="CI8" s="50" t="s">
        <v>50</v>
      </c>
      <c r="CJ8" s="50" t="s">
        <v>4</v>
      </c>
      <c r="CK8" s="98" t="s">
        <v>4</v>
      </c>
      <c r="CL8" s="49" t="s">
        <v>4</v>
      </c>
      <c r="CM8" s="50" t="s">
        <v>50</v>
      </c>
      <c r="CN8" s="50" t="s">
        <v>50</v>
      </c>
      <c r="CO8" s="50" t="s">
        <v>50</v>
      </c>
      <c r="CP8" s="50" t="s">
        <v>4</v>
      </c>
      <c r="CQ8" s="98" t="s">
        <v>4</v>
      </c>
      <c r="CR8" s="49" t="s">
        <v>4</v>
      </c>
      <c r="CS8" s="50" t="s">
        <v>50</v>
      </c>
      <c r="CT8" s="50" t="s">
        <v>50</v>
      </c>
      <c r="CU8" s="50" t="s">
        <v>50</v>
      </c>
      <c r="CV8" s="50" t="s">
        <v>4</v>
      </c>
      <c r="CW8" s="98" t="s">
        <v>4</v>
      </c>
      <c r="CX8" s="49" t="s">
        <v>4</v>
      </c>
      <c r="CY8" s="50" t="s">
        <v>50</v>
      </c>
      <c r="CZ8" s="50" t="s">
        <v>50</v>
      </c>
      <c r="DA8" s="50" t="s">
        <v>50</v>
      </c>
      <c r="DB8" s="50" t="s">
        <v>4</v>
      </c>
      <c r="DC8" s="98" t="s">
        <v>4</v>
      </c>
      <c r="DD8" s="49" t="s">
        <v>4</v>
      </c>
      <c r="DE8" s="50" t="s">
        <v>50</v>
      </c>
      <c r="DF8" s="50" t="s">
        <v>50</v>
      </c>
      <c r="DG8" s="50" t="s">
        <v>50</v>
      </c>
      <c r="DH8" s="50" t="s">
        <v>4</v>
      </c>
      <c r="DI8" s="98" t="s">
        <v>4</v>
      </c>
      <c r="DJ8" s="49" t="s">
        <v>4</v>
      </c>
      <c r="DK8" s="50" t="s">
        <v>50</v>
      </c>
      <c r="DL8" s="50" t="s">
        <v>50</v>
      </c>
      <c r="DM8" s="50" t="s">
        <v>50</v>
      </c>
      <c r="DN8" s="50" t="s">
        <v>4</v>
      </c>
      <c r="DO8" s="98" t="s">
        <v>4</v>
      </c>
      <c r="DP8" s="49" t="s">
        <v>4</v>
      </c>
      <c r="DQ8" s="50" t="s">
        <v>50</v>
      </c>
      <c r="DR8" s="50" t="s">
        <v>50</v>
      </c>
      <c r="DS8" s="50" t="s">
        <v>50</v>
      </c>
      <c r="DT8" s="50" t="s">
        <v>4</v>
      </c>
      <c r="DU8" s="98" t="s">
        <v>4</v>
      </c>
      <c r="DV8" s="49" t="s">
        <v>4</v>
      </c>
      <c r="DW8" s="50" t="s">
        <v>50</v>
      </c>
      <c r="DX8" s="50" t="s">
        <v>50</v>
      </c>
      <c r="DY8" s="50" t="s">
        <v>50</v>
      </c>
      <c r="DZ8" s="175" t="s">
        <v>4</v>
      </c>
      <c r="EA8" s="98" t="s">
        <v>4</v>
      </c>
      <c r="EB8" s="49" t="s">
        <v>4</v>
      </c>
      <c r="EC8" s="50" t="s">
        <v>50</v>
      </c>
      <c r="ED8" s="50" t="s">
        <v>50</v>
      </c>
      <c r="EE8" s="50" t="s">
        <v>50</v>
      </c>
      <c r="EF8" s="175" t="s">
        <v>4</v>
      </c>
      <c r="EG8" s="98" t="s">
        <v>4</v>
      </c>
      <c r="EH8" s="49" t="s">
        <v>4</v>
      </c>
      <c r="EI8" s="50" t="s">
        <v>50</v>
      </c>
      <c r="EJ8" s="50" t="s">
        <v>50</v>
      </c>
      <c r="EK8" s="50" t="s">
        <v>50</v>
      </c>
      <c r="EL8" s="175" t="s">
        <v>4</v>
      </c>
      <c r="EM8" s="98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9" t="s">
        <v>4</v>
      </c>
      <c r="EU8" s="50" t="s">
        <v>50</v>
      </c>
      <c r="EV8" s="50" t="s">
        <v>50</v>
      </c>
      <c r="EW8" s="50" t="s">
        <v>50</v>
      </c>
      <c r="EX8" s="175" t="s">
        <v>4</v>
      </c>
      <c r="EY8" s="98" t="s">
        <v>4</v>
      </c>
      <c r="EZ8" s="49" t="s">
        <v>4</v>
      </c>
      <c r="FA8" s="50" t="s">
        <v>50</v>
      </c>
      <c r="FB8" s="50" t="s">
        <v>50</v>
      </c>
      <c r="FC8" s="50" t="s">
        <v>50</v>
      </c>
      <c r="FD8" s="175" t="s">
        <v>4</v>
      </c>
      <c r="FE8" s="98" t="s">
        <v>4</v>
      </c>
      <c r="FF8" s="49" t="s">
        <v>4</v>
      </c>
      <c r="FG8" s="50" t="s">
        <v>50</v>
      </c>
      <c r="FH8" s="50" t="s">
        <v>50</v>
      </c>
      <c r="FI8" s="50" t="s">
        <v>50</v>
      </c>
      <c r="FJ8" s="175" t="s">
        <v>4</v>
      </c>
      <c r="FK8" s="98" t="s">
        <v>4</v>
      </c>
      <c r="FL8" s="49" t="s">
        <v>4</v>
      </c>
      <c r="FM8" s="50" t="s">
        <v>50</v>
      </c>
      <c r="FN8" s="50" t="s">
        <v>50</v>
      </c>
      <c r="FO8" s="50" t="s">
        <v>50</v>
      </c>
      <c r="FP8" s="175" t="s">
        <v>4</v>
      </c>
      <c r="FQ8" s="98" t="s">
        <v>4</v>
      </c>
      <c r="FR8" s="49" t="s">
        <v>4</v>
      </c>
      <c r="FS8" s="50" t="s">
        <v>50</v>
      </c>
      <c r="FT8" s="50" t="s">
        <v>50</v>
      </c>
      <c r="FU8" s="50" t="s">
        <v>50</v>
      </c>
      <c r="FV8" s="175" t="s">
        <v>4</v>
      </c>
      <c r="FW8" s="98" t="s">
        <v>4</v>
      </c>
      <c r="FX8" s="49" t="s">
        <v>4</v>
      </c>
      <c r="FY8" s="50" t="s">
        <v>50</v>
      </c>
      <c r="FZ8" s="98" t="s">
        <v>50</v>
      </c>
      <c r="GA8" s="33" t="s">
        <v>50</v>
      </c>
      <c r="GB8" s="34" t="s">
        <v>4</v>
      </c>
      <c r="GC8" s="35" t="s">
        <v>4</v>
      </c>
      <c r="GD8" s="33" t="s">
        <v>4</v>
      </c>
      <c r="GE8" s="34" t="s">
        <v>50</v>
      </c>
      <c r="GF8" s="34" t="s">
        <v>50</v>
      </c>
      <c r="GG8" s="34" t="s">
        <v>50</v>
      </c>
      <c r="GH8" s="34" t="s">
        <v>4</v>
      </c>
      <c r="GI8" s="35" t="s">
        <v>4</v>
      </c>
      <c r="GJ8" s="171" t="s">
        <v>4</v>
      </c>
      <c r="GK8" s="170" t="s">
        <v>4</v>
      </c>
      <c r="GL8" s="79" t="s">
        <v>50</v>
      </c>
      <c r="GM8" s="170" t="s">
        <v>4</v>
      </c>
    </row>
    <row r="9" spans="1:196" s="21" customFormat="1" ht="37.5" customHeight="1" x14ac:dyDescent="0.2">
      <c r="A9" s="193" t="s">
        <v>178</v>
      </c>
      <c r="B9" s="152" t="s">
        <v>8</v>
      </c>
      <c r="C9" s="152" t="s">
        <v>8</v>
      </c>
      <c r="D9" s="152" t="s">
        <v>8</v>
      </c>
      <c r="E9" s="152" t="s">
        <v>8</v>
      </c>
      <c r="F9" s="152" t="s">
        <v>8</v>
      </c>
      <c r="G9" s="92">
        <f>'Исходные данные'!C10</f>
        <v>1374</v>
      </c>
      <c r="H9" s="43">
        <f>'Исходные данные'!D10</f>
        <v>1594517.64</v>
      </c>
      <c r="I9" s="44">
        <f>'Расчет КРП'!F6</f>
        <v>4.0192750728383579</v>
      </c>
      <c r="J9" s="99" t="s">
        <v>8</v>
      </c>
      <c r="K9" s="155">
        <f t="shared" ref="K9:K32" si="104">((H9/G9)/($H$33/$G$33))/I9</f>
        <v>0.16542419049398951</v>
      </c>
      <c r="L9" s="156">
        <f t="shared" ref="L9:L32" si="105">$D$33*G9/$G$33</f>
        <v>863113.12428491306</v>
      </c>
      <c r="M9" s="160">
        <f t="shared" ref="M9:M32" si="106">(((H9+L9)/G9)/$J$33)/I9</f>
        <v>0.25496838010205802</v>
      </c>
      <c r="N9" s="161" t="s">
        <v>8</v>
      </c>
      <c r="O9" s="162">
        <f t="shared" ref="O9:O32" si="107">$N$33-M9</f>
        <v>0.14153691559741155</v>
      </c>
      <c r="P9" s="176">
        <f>IF(O9&gt;0,G9*I9*(($H$33+$L$33)/$G$33)*O9,0)</f>
        <v>1855273.2490187271</v>
      </c>
      <c r="Q9" s="163">
        <f t="shared" ref="Q9:Q32" si="108">IF(($F$33-P$33)&gt;0,P9,$F$33*P9/P$33)</f>
        <v>1855273.2490187271</v>
      </c>
      <c r="R9" s="157" t="s">
        <v>8</v>
      </c>
      <c r="S9" s="42" t="s">
        <v>8</v>
      </c>
      <c r="T9" s="46">
        <f t="shared" ref="T9:T21" si="109">(((H9+L9+Q9)/G9)/$J$33)/I9</f>
        <v>0.44744481790683316</v>
      </c>
      <c r="U9" s="45">
        <f t="shared" ref="U9:U21" si="110">S$33-T9</f>
        <v>8.196107401568048E-2</v>
      </c>
      <c r="V9" s="47">
        <f>IF(U9&gt;0,$G9*$I9*(($H$33+$L$33+$Q$33)/$G$33)*U9,0)</f>
        <v>1356120.522080234</v>
      </c>
      <c r="W9" s="73">
        <f t="shared" ref="W9:W21" si="111">IF((R$33-V$33)&gt;0,V9,R$33*V9/V$33)</f>
        <v>1356120.522080234</v>
      </c>
      <c r="X9" s="69" t="s">
        <v>8</v>
      </c>
      <c r="Y9" s="42" t="s">
        <v>8</v>
      </c>
      <c r="Z9" s="46">
        <f t="shared" ref="Z9:Z21" si="112">(((H9+L9+Q9+W9)/G9)/$J$33)/I9</f>
        <v>0.58813635618132287</v>
      </c>
      <c r="AA9" s="45">
        <f t="shared" ref="AA9:AA21" si="113">Y$33-Z9</f>
        <v>6.3399549483102446E-2</v>
      </c>
      <c r="AB9" s="47">
        <f>IF(AA9&gt;0,$G9*$I9*(($H$33+$L$33+$Q$33+$W$33)/$G$33)*AA9,0)</f>
        <v>1256651.0820661872</v>
      </c>
      <c r="AC9" s="73">
        <f t="shared" ref="AC9:AC21" si="114">IF((X$33-AB$33)&gt;0,AB9,X$33*AB9/AB$33)</f>
        <v>690694.95702100452</v>
      </c>
      <c r="AD9" s="69" t="s">
        <v>8</v>
      </c>
      <c r="AE9" s="42" t="s">
        <v>8</v>
      </c>
      <c r="AF9" s="46">
        <f t="shared" ref="AF9:AF21" si="115">(((H9+L9+Q9+W9+AC9)/G9)/$J$33)/I9</f>
        <v>0.65979291944360252</v>
      </c>
      <c r="AG9" s="45">
        <f t="shared" ref="AG9:AG21" si="116">AE$33-AF9</f>
        <v>4.454983437085569E-2</v>
      </c>
      <c r="AH9" s="47">
        <f>IF(AG9&gt;0,$G9*$I9*(($H$33+$L$33+$Q$33+$W$33+$AC$33)/$G$33)*AG9,0)</f>
        <v>944572.01301540644</v>
      </c>
      <c r="AI9" s="73">
        <f t="shared" ref="AI9:AI21" si="117">IF((AD$33-AH$33)&gt;0,AH9,AD$33*AH9/AH$33)</f>
        <v>0</v>
      </c>
      <c r="AJ9" s="69" t="s">
        <v>8</v>
      </c>
      <c r="AK9" s="42" t="s">
        <v>8</v>
      </c>
      <c r="AL9" s="46">
        <f t="shared" ref="AL9:AL21" si="118">(((H9+L9+Q9+W9+AC9+AI9)/G9)/$J$33)/I9</f>
        <v>0.65979291944360252</v>
      </c>
      <c r="AM9" s="45">
        <f t="shared" ref="AM9:AM21" si="119">AK$33-AL9</f>
        <v>4.454983437085569E-2</v>
      </c>
      <c r="AN9" s="47">
        <f>IF(AM9&gt;0,$G9*$I9*(($H$33+$L$33+$Q$33+$W$33+$AC$33+$AI$33)/$G$33)*AM9,0)</f>
        <v>944572.01301540644</v>
      </c>
      <c r="AO9" s="73">
        <f t="shared" ref="AO9:AO21" si="120">IF((AJ$33-AN$33)&gt;0,AN9,AJ$33*AN9/AN$33)</f>
        <v>0</v>
      </c>
      <c r="AP9" s="69" t="s">
        <v>8</v>
      </c>
      <c r="AQ9" s="42" t="s">
        <v>8</v>
      </c>
      <c r="AR9" s="46">
        <f t="shared" ref="AR9:AR21" si="121">(((H9+L9+Q9+W9+AC9+AI9+AO9)/G9)/$J$33)/I9</f>
        <v>0.65979291944360252</v>
      </c>
      <c r="AS9" s="45">
        <f t="shared" ref="AS9:AS21" si="122">AQ$33-AR9</f>
        <v>4.454983437085569E-2</v>
      </c>
      <c r="AT9" s="47">
        <f>IF(AS9&gt;0,$G9*$I9*(($H$33+$L$33+$Q$33+$W$33+$AC$33+$AI$33+$AO$33)/$G$33)*AS9,0)</f>
        <v>944572.01301540644</v>
      </c>
      <c r="AU9" s="73">
        <f t="shared" ref="AU9:AU21" si="123">IF((AP$33-AT$33)&gt;0,AT9,AP$33*AT9/AT$33)</f>
        <v>0</v>
      </c>
      <c r="AV9" s="69" t="s">
        <v>8</v>
      </c>
      <c r="AW9" s="42" t="s">
        <v>8</v>
      </c>
      <c r="AX9" s="46">
        <f t="shared" ref="AX9:AX21" si="124">(((H9+L9+Q9+W9+AC9+AI9+AO9+AU9)/G9)/$J$33)/I9</f>
        <v>0.65979291944360252</v>
      </c>
      <c r="AY9" s="45">
        <f t="shared" ref="AY9:AY21" si="125">AW$33-AX9</f>
        <v>4.454983437085569E-2</v>
      </c>
      <c r="AZ9" s="47">
        <f>IF(AY9&gt;0,$G9*$I9*(($H$33+$L$33+$Q$33+$W$33+$AC$33+$AI$33+$AO$33+$AU$33)/$G$33)*AY9,0)</f>
        <v>944572.01301540644</v>
      </c>
      <c r="BA9" s="73">
        <f t="shared" ref="BA9:BA21" si="126">IF((AV$33-AZ$33)&gt;0,AZ9,AV$33*AZ9/AZ$33)</f>
        <v>0</v>
      </c>
      <c r="BB9" s="69" t="s">
        <v>8</v>
      </c>
      <c r="BC9" s="42" t="s">
        <v>8</v>
      </c>
      <c r="BD9" s="46">
        <f t="shared" ref="BD9:BD21" si="127">(((H9+L9+Q9+W9+AC9+AI9+AO9+AU9+BA9)/G9)/$J$33)/I9</f>
        <v>0.65979291944360252</v>
      </c>
      <c r="BE9" s="45">
        <f t="shared" ref="BE9:BE21" si="128">BC$33-BD9</f>
        <v>4.454983437085569E-2</v>
      </c>
      <c r="BF9" s="47">
        <f>IF(BE9&gt;0,$G9*$I9*(($H$33+$L$33+$Q$33+$W$33+$AC$33+$AI$33+$AO$33+$AU$33+$BA$33)/$G$33)*BE9,0)</f>
        <v>944572.01301540644</v>
      </c>
      <c r="BG9" s="73">
        <f t="shared" ref="BG9:BG21" si="129">IF((BB$33-BF$33)&gt;0,BF9,BB$33*BF9/BF$33)</f>
        <v>0</v>
      </c>
      <c r="BH9" s="69" t="s">
        <v>8</v>
      </c>
      <c r="BI9" s="42" t="s">
        <v>8</v>
      </c>
      <c r="BJ9" s="46">
        <f t="shared" ref="BJ9:BJ21" si="130">(((H9+L9+Q9+W9+AC9+AI9+AO9+AU9+BA9+BG9)/G9)/$J$33)/I9</f>
        <v>0.65979291944360252</v>
      </c>
      <c r="BK9" s="45">
        <f t="shared" ref="BK9:BK21" si="131">BI$33-BJ9</f>
        <v>4.454983437085569E-2</v>
      </c>
      <c r="BL9" s="47">
        <f>IF(BK9&gt;0,$G9*$I9*(($H$33+$L$33+$Q$33+$W$33+$AC$33+$AI$33+$AO$33+$AU$33+$BA$33+$BG$33)/$G$33)*BK9,0)</f>
        <v>944572.01301540644</v>
      </c>
      <c r="BM9" s="73">
        <f t="shared" ref="BM9:BM21" si="132">IF((BH$33-BL$33)&gt;0,BL9,BH$33*BL9/BL$33)</f>
        <v>0</v>
      </c>
      <c r="BN9" s="69" t="s">
        <v>8</v>
      </c>
      <c r="BO9" s="42" t="s">
        <v>8</v>
      </c>
      <c r="BP9" s="46">
        <f t="shared" ref="BP9:BP21" si="133">(((H9+L9+Q9+W9+AC9+AI9+AO9+AU9+BA9+BG9+BM9)/G9)/$J$33)/I9</f>
        <v>0.65979291944360252</v>
      </c>
      <c r="BQ9" s="45">
        <f t="shared" ref="BQ9:BQ21" si="134">BO$33-BP9</f>
        <v>4.454983437085569E-2</v>
      </c>
      <c r="BR9" s="47">
        <f>IF(BQ9&gt;0,$G9*$I9*(($H$33+$L$33+$Q$33+$W$33+$AC$33+$AI$33+$AO$33+$AU$33+$BA$33+$BG$33+$BM$33)/$G$33)*BQ9,0)</f>
        <v>944572.01301540644</v>
      </c>
      <c r="BS9" s="116">
        <f t="shared" ref="BS9:BS21" si="135">IF((BN$33-BR$33)&gt;0,BR9,BN$33*BR9/BR$33)</f>
        <v>0</v>
      </c>
      <c r="BT9" s="69" t="s">
        <v>8</v>
      </c>
      <c r="BU9" s="42" t="s">
        <v>8</v>
      </c>
      <c r="BV9" s="46">
        <f>(((H9+L9+Q9+W9+AC9+AI9+AO9+AU9+BA9+BG9+BM9+BS9)/G9)/$J$33)/I9</f>
        <v>0.65979291944360252</v>
      </c>
      <c r="BW9" s="45">
        <f t="shared" ref="BW9:BW21" si="136">BU$33-BV9</f>
        <v>4.454983437085569E-2</v>
      </c>
      <c r="BX9" s="47">
        <f>IF(BW9&gt;0,$G9*$I9*(($H$33+$L$33+$Q$33+$W$33+$AC$33+$AI$33+$AO$33+$AU$33+$BA$33+$BG$33+$BM$33+$BS$33)/$G$33)*BW9,0)</f>
        <v>944572.01301540644</v>
      </c>
      <c r="BY9" s="116">
        <f t="shared" ref="BY9:BY21" si="137">IF((BT$33-BX$33)&gt;0,BX9,BT$33*BX9/BX$33)</f>
        <v>0</v>
      </c>
      <c r="BZ9" s="69" t="s">
        <v>8</v>
      </c>
      <c r="CA9" s="42" t="s">
        <v>8</v>
      </c>
      <c r="CB9" s="46">
        <f>(((H9+L9+Q9+W9+AC9+AI9+AO9+AU9+BA9+BG9+BM9+BS9+BY9)/G9)/$J$33)/I9</f>
        <v>0.65979291944360252</v>
      </c>
      <c r="CC9" s="45">
        <f t="shared" ref="CC9:CC21" si="138">CA$33-CB9</f>
        <v>4.454983437085569E-2</v>
      </c>
      <c r="CD9" s="47">
        <f>IF(CC9&gt;0,$G9*$I9*(($H$33+$L$33+$Q$33+$W$33+$AC$33+$AI$33+$AO$33+$AU$33+$BA$33+$BG$33+$BM$33+$BS$33+$BY$33)/$G$33)*CC9,0)</f>
        <v>944572.01301540644</v>
      </c>
      <c r="CE9" s="116">
        <f t="shared" ref="CE9:CE21" si="139">IF((BZ$33-CD$33)&gt;0,CD9,BZ$33*CD9/CD$33)</f>
        <v>0</v>
      </c>
      <c r="CF9" s="69" t="s">
        <v>8</v>
      </c>
      <c r="CG9" s="42" t="s">
        <v>8</v>
      </c>
      <c r="CH9" s="46">
        <f t="shared" ref="CH9:CH21" si="140">(((H9+L9+Q9+W9+AC9+AI9+AO9+AU9+BA9+BG9+BM9+BS9+BY9+CE9)/G9)/$J$33)/I9</f>
        <v>0.65979291944360252</v>
      </c>
      <c r="CI9" s="45">
        <f t="shared" ref="CI9:CI21" si="141">CG$33-CH9</f>
        <v>4.454983437085569E-2</v>
      </c>
      <c r="CJ9" s="47">
        <f>IF(CI9&gt;0,$G9*$I9*(($H$33+$L$33+$Q$33+$W$33+$AC$33+$AI$33+$AO$33+$AU$33+$BA$33+$BG$33+$BM$33+$BS$33+$BY$33+$CE$33)/$G$33)*CI9,0)</f>
        <v>944572.01301540644</v>
      </c>
      <c r="CK9" s="116">
        <f t="shared" ref="CK9:CK21" si="142">IF((CF$33-CJ$33)&gt;0,CJ9,CF$33*CJ9/CJ$33)</f>
        <v>0</v>
      </c>
      <c r="CL9" s="69" t="s">
        <v>8</v>
      </c>
      <c r="CM9" s="42" t="s">
        <v>8</v>
      </c>
      <c r="CN9" s="46">
        <f>(((H9+L9+Q9+W9+AC9+AI9+AO9+AU9+BA9+BG9+BM9+BS9+BY9+CE9+CK9)/G9)/$J$33)/I9</f>
        <v>0.65979291944360252</v>
      </c>
      <c r="CO9" s="45">
        <f t="shared" ref="CO9:CO21" si="143">CM$33-CN9</f>
        <v>4.454983437085569E-2</v>
      </c>
      <c r="CP9" s="47">
        <f>IF(CO9&gt;0,$G9*$I9*(($H$33+$L$33+$Q$33+$W$33+$AC$33+$AI$33+$AO$33+$AU$33+$BA$33+$BG$33+$BM$33+$BS$33+$BY$33+$CE$33+$CK$33)/$G$33)*CO9,0)</f>
        <v>944572.01301540644</v>
      </c>
      <c r="CQ9" s="116">
        <f t="shared" ref="CQ9:CQ21" si="144">IF((CL$33-CP$33)&gt;0,CP9,CL$33*CP9/CP$33)</f>
        <v>0</v>
      </c>
      <c r="CR9" s="69" t="s">
        <v>8</v>
      </c>
      <c r="CS9" s="42" t="s">
        <v>8</v>
      </c>
      <c r="CT9" s="46">
        <f>(((H9+L9+Q9+W9+AC9+AI9+AO9+AU9+BA9+BG9+BM9+BS9+BY9+CE9+CK9+CQ9)/G9)/$J$33)/I9</f>
        <v>0.65979291944360252</v>
      </c>
      <c r="CU9" s="45">
        <f t="shared" ref="CU9:CU21" si="145">CS$33-CT9</f>
        <v>4.454983437085569E-2</v>
      </c>
      <c r="CV9" s="47">
        <f>IF(CU9&gt;0,$G9*$I9*(($H$33+$L$33+$Q$33+$W$33+$AC$33+$AI$33+$AO$33+$AU$33+$BA$33+$BG$33+$BM$33+$BS$33+$BY$33+$CE$33+$CK$33+$CQ$33)/$G$33)*CU9,0)</f>
        <v>944572.01301540644</v>
      </c>
      <c r="CW9" s="116">
        <f t="shared" ref="CW9:CW21" si="146">IF((CR$33-CV$33)&gt;0,CV9,CR$33*CV9/CV$33)</f>
        <v>0</v>
      </c>
      <c r="CX9" s="69" t="s">
        <v>8</v>
      </c>
      <c r="CY9" s="42" t="s">
        <v>8</v>
      </c>
      <c r="CZ9" s="46">
        <f>(((H9+L9+Q9+W9+AC9+AI9+AO9+AU9+BA9+BG9+BM9+BS9+BY9+CE9+CK9+CQ9+CW9)/G9)/$J$33)/I9</f>
        <v>0.65979291944360252</v>
      </c>
      <c r="DA9" s="45">
        <f t="shared" ref="DA9:DA21" si="147">CY$33-CZ9</f>
        <v>4.454983437085569E-2</v>
      </c>
      <c r="DB9" s="47">
        <f>IF(DA9&gt;0,$G9*$I9*(($H$33+$L$33+$Q$33+$W$33+$AC$33+$AI$33+$AO$33+$AU$33+$BA$33+$BG$33+$BM$33+$BS$33+$BY$33+$CE$33+$CK$33+$CQ$33+$CW$33)/$G$33)*DA9,0)</f>
        <v>944572.01301540644</v>
      </c>
      <c r="DC9" s="116">
        <f t="shared" ref="DC9:DC21" si="148">IF((CX$33-DB$33)&gt;0,DB9,CX$33*DB9/DB$33)</f>
        <v>0</v>
      </c>
      <c r="DD9" s="69" t="s">
        <v>8</v>
      </c>
      <c r="DE9" s="42" t="s">
        <v>8</v>
      </c>
      <c r="DF9" s="46">
        <f>(((H9+L9+Q9+W9+AC9+AI9+AO9+AU9+BA9+BG9+BM9+BS9+BY9+CE9+CK9+CQ9+CW9+DC9)/G9)/$J$33)/I9</f>
        <v>0.65979291944360252</v>
      </c>
      <c r="DG9" s="45">
        <f t="shared" ref="DG9:DG21" si="149">DE$33-DF9</f>
        <v>4.454983437085569E-2</v>
      </c>
      <c r="DH9" s="47">
        <f>IF(DG9&gt;0,$G9*$I9*(($H$33+$L$33+$Q$33+$W$33+$AC$33+$AI$33+$AO$33+$AU$33+$BA$33+$BG$33+$BM$33+$BS$33+$BY$33+$CE$33+$CK$33+$CQ$33+$CW$33+$DC$33)/$G$33)*DG9,0)</f>
        <v>944572.01301540644</v>
      </c>
      <c r="DI9" s="116">
        <f t="shared" ref="DI9:DI21" si="150">IF((DD$33-DH$33)&gt;0,DH9,DD$33*DH9/DH$33)</f>
        <v>0</v>
      </c>
      <c r="DJ9" s="69" t="s">
        <v>8</v>
      </c>
      <c r="DK9" s="42" t="s">
        <v>8</v>
      </c>
      <c r="DL9" s="46">
        <f>(((H9+L9+Q9+W9+AC9+AI9+AO9+AU9+BA9+BG9+BM9+BS9+BY9+CE9+CK9+CQ9+CW9+DC9+DI9)/G9)/$J$33)/I9</f>
        <v>0.65979291944360252</v>
      </c>
      <c r="DM9" s="45">
        <f t="shared" ref="DM9:DM21" si="151">DK$33-DL9</f>
        <v>4.454983437085569E-2</v>
      </c>
      <c r="DN9" s="47">
        <f>IF(DM9&gt;0,$G9*$I9*(($H$33+$L$33+$Q$33+$W$33+$AC$33+$AI$33+$AO$33+$AU$33+$BA$33+$BG$33+$BM$33+$BS$33+$BY$33+$CE$33+$CK$33+$CQ$33+$CW$33+$DC$33+$DI$33)/$G$33)*DM9,0)</f>
        <v>944572.01301540644</v>
      </c>
      <c r="DO9" s="116">
        <f t="shared" ref="DO9:DO21" si="152">IF((DJ$33-DN$33)&gt;0,DN9,DJ$33*DN9/DN$33)</f>
        <v>0</v>
      </c>
      <c r="DP9" s="69" t="s">
        <v>8</v>
      </c>
      <c r="DQ9" s="42" t="s">
        <v>8</v>
      </c>
      <c r="DR9" s="46">
        <f>(((H9+L9+Q9+W9+AC9+AI9+AO9+AU9+BA9+BG9+BM9+BS9+BY9+CE9+CK9+CQ9+CW9+DC9+DI9+DO9)/G9)/$J$33)/I9</f>
        <v>0.65979291944360252</v>
      </c>
      <c r="DS9" s="45">
        <f t="shared" ref="DS9:DS21" si="153">DQ$33-DR9</f>
        <v>4.454983437085569E-2</v>
      </c>
      <c r="DT9" s="47">
        <f>IF(DS9&gt;0,$G9*$I9*(($H$33+$L$33+$Q$33+$W$33+$AC$33+$AI$33+$AO$33+$AU$33+$BA$33+$BG$33+$BM$33+$BS$33+$BY$33+$CE$33+$CK$33+$CQ$33+$CW$33+$DC$33+$DI$33+$DO$33)/$G$33)*DS9,0)</f>
        <v>944572.01301540644</v>
      </c>
      <c r="DU9" s="116">
        <f t="shared" ref="DU9:DU21" si="154">IF((DP$33-DT$33)&gt;0,DT9,DP$33*DT9/DT$33)</f>
        <v>0</v>
      </c>
      <c r="DV9" s="172" t="s">
        <v>8</v>
      </c>
      <c r="DW9" s="161" t="s">
        <v>8</v>
      </c>
      <c r="DX9" s="180">
        <f>((($H9+$L9+$Q9+$W9+$AC9+$AI9+$AO9+$AU9+$BA9+$BG9+$BM9+$BS9+$BY9+$CE9+$CK9+$CQ9+$CW9+$DC9+$DI9+$DO9+$DU9)/$G9)/$J$33)/$I9</f>
        <v>0.65979291944360252</v>
      </c>
      <c r="DY9" s="162">
        <f t="shared" ref="DY9:DY21" si="155">DW$33-DX9</f>
        <v>4.454983437085569E-2</v>
      </c>
      <c r="DZ9" s="30">
        <f>IF(DY9&gt;0,$G9*$I9*(($H$33+$L$33+$Q$33+$W$33+$AC$33+$AI$33+$AO$33+$AU$33+$BA$33+$BG$33+$BM$33+$BS$33+$BY$33+$CE$33+$CK$33+$CQ$33+$CW$33+$DC$33+$DI$33+$DO$33+$DU$33)/$G$33)*DY9,0)</f>
        <v>944572.01301540644</v>
      </c>
      <c r="EA9" s="163">
        <f t="shared" ref="EA9:EA21" si="156">IF((DV$33-DZ$33)&gt;0,DZ9,DV$33*DZ9/DZ$33)</f>
        <v>0</v>
      </c>
      <c r="EB9" s="172" t="s">
        <v>8</v>
      </c>
      <c r="EC9" s="161" t="s">
        <v>8</v>
      </c>
      <c r="ED9" s="180">
        <f>((($H9+$L9+$Q9+$W9+$AC9+$AI9+$AO9+$AU9+$BA9+$BG9+$BM9+$BS9+$BY9+$CE9+$CK9+$CQ9+$CW9+$DC9+$DI9+$DO9+$DU9+$EA9)/$G9)/$J$33)/$I9</f>
        <v>0.65979291944360252</v>
      </c>
      <c r="EE9" s="162">
        <f t="shared" ref="EE9:EE32" si="157">EC$33-ED9</f>
        <v>4.454983437085569E-2</v>
      </c>
      <c r="EF9" s="30">
        <f>IF(EE9&gt;0,$G9*$I9*(($H$33+$L$33+$Q$33+$W$33+$AC$33+$AI$33+$AO$33+$AU$33+$BA$33+$BG$33+$BM$33+$BS$33+$BY$33+$CE$33+$CK$33+$CQ$33+$CW$33+$DC$33+$DI$33+$DO$33+$DU$33+$EA$33)/$G$33)*EE9,0)</f>
        <v>944572.01301540644</v>
      </c>
      <c r="EG9" s="163">
        <f t="shared" ref="EG9:EG32" si="158">IF((EB$33-EF$33)&gt;0,EF9,EB$33*EF9/EF$33)</f>
        <v>0</v>
      </c>
      <c r="EH9" s="172" t="s">
        <v>8</v>
      </c>
      <c r="EI9" s="161" t="s">
        <v>8</v>
      </c>
      <c r="EJ9" s="180">
        <f>((($H9+$L9+$Q9+$W9+$AC9+$AI9+$AO9+$AU9+$BA9+$BG9+$BM9+$BS9+$BY9+$CE9+$CK9+$CQ9+$CW9+$DC9+$DI9+$DO9+$DU9+$EA9+$EG9)/$G9)/$J$33)/$I9</f>
        <v>0.65979291944360252</v>
      </c>
      <c r="EK9" s="162">
        <f t="shared" ref="EK9:EK32" si="159">EI$33-EJ9</f>
        <v>4.454983437085569E-2</v>
      </c>
      <c r="EL9" s="30">
        <f>IF(EK9&gt;0,$G9*$I9*(($H$33+$L$33+$Q$33+$W$33+$AC$33+$AI$33+$AO$33+$AU$33+$BA$33+$BG$33+$BM$33+$BS$33+$BY$33+$CE$33+$CK$33+$CQ$33+$CW$33+$DC$33+$DI$33+$DO$33+$DU$33+$EA$33+$EG$33)/$G$33)*EK9,0)</f>
        <v>944572.01301540644</v>
      </c>
      <c r="EM9" s="163">
        <f t="shared" ref="EM9:EM32" si="160">IF((EH$33-EL$33)&gt;0,EL9,EH$33*EL9/EL$33)</f>
        <v>0</v>
      </c>
      <c r="EN9" s="69" t="s">
        <v>8</v>
      </c>
      <c r="EO9" s="42" t="s">
        <v>8</v>
      </c>
      <c r="EP9" s="181">
        <f>((($H9+$L9+$Q9+$W9+$AC9+$AI9+$AO9+$AU9+$BA9+$BG9+$BM9+$BS9+$BY9+$CE9+$CK9+$CQ9+$CW9+$DC9+$DI9+$DO9+$DU9+$EA9+$EG9+$EM9)/$G9)/$J$33)/$I9</f>
        <v>0.65979291944360252</v>
      </c>
      <c r="EQ9" s="45">
        <f t="shared" ref="EQ9:EQ32" si="161">EO$33-EP9</f>
        <v>4.454983437085569E-2</v>
      </c>
      <c r="ER9" s="47">
        <f>IF(EQ9&gt;0,$G9*$I9*(($H$33+$L$33+$Q$33+$W$33+$AC$33+$AI$33+$AO$33+$AU$33+$BA$33+$BG$33+$BM$33+$BS$33+$BY$33+$CE$33+$CK$33+$CQ$33+$CW$33+$DC$33+$DI$33+$DO$33+$DU$33+$EA$33+$EG$33+$EM$33)/$G$33)*EQ9,0)</f>
        <v>944572.01301540644</v>
      </c>
      <c r="ES9" s="73">
        <f t="shared" ref="ES9:ES32" si="162">IF((EN$33-ER$33)&gt;0,ER9,EN$33*ER9/ER$33)</f>
        <v>0</v>
      </c>
      <c r="ET9" s="172" t="s">
        <v>8</v>
      </c>
      <c r="EU9" s="161" t="s">
        <v>8</v>
      </c>
      <c r="EV9" s="180">
        <f>((($H9+$L9+$Q9+$W9+$AC9+$AI9+$AO9+$AU9+$BA9+$BG9+$BM9+$BS9+$BY9+$CE9+$CK9+$CQ9+$CW9+$DC9+$DI9+$DO9+$DU9+$EA9+$EG9+$EM9+$ES9)/$G9)/$J$33)/$I9</f>
        <v>0.65979291944360252</v>
      </c>
      <c r="EW9" s="162">
        <f t="shared" ref="EW9:EW32" si="163">EU$33-EV9</f>
        <v>4.454983437085569E-2</v>
      </c>
      <c r="EX9" s="30">
        <f>IF(EW9&gt;0,$G9*$I9*(($H$33+$L$33+$Q$33+$W$33+$AC$33+$AI$33+$AO$33+$AU$33+$BA$33+$BG$33+$BM$33+$BS$33+$BY$33+$CE$33+$CK$33+$CQ$33+$CW$33+$DC$33+$DI$33+$DO$33+$DU$33+$EA$33+$EG$33+$EM$33+$ES$33)/$G$33)*EW9,0)</f>
        <v>944572.01301540644</v>
      </c>
      <c r="EY9" s="163">
        <f t="shared" ref="EY9:EY32" si="164">IF((ET$33-EX$33)&gt;0,EX9,ET$33*EX9/EX$33)</f>
        <v>0</v>
      </c>
      <c r="EZ9" s="172" t="s">
        <v>8</v>
      </c>
      <c r="FA9" s="161" t="s">
        <v>8</v>
      </c>
      <c r="FB9" s="180">
        <f>((($H9+$L9+$Q9+$W9+$AC9+$AI9+$AO9+$AU9+$BA9+$BG9+$BM9+$BS9+$BY9+$CE9+$CK9+$CQ9+$CW9+$DC9+$DI9+$DO9+$DU9+$EA9+$EG9+$EM9+$ES9+$EY9)/$G9)/$J$33)/$I9</f>
        <v>0.65979291944360252</v>
      </c>
      <c r="FC9" s="162">
        <f t="shared" ref="FC9:FC32" si="165">FA$33-FB9</f>
        <v>4.454983437085569E-2</v>
      </c>
      <c r="FD9" s="30">
        <f>IF(FC9&gt;0,$G9*$I9*(($H$33+$L$33+$Q$33+$W$33+$AC$33+$AI$33+$AO$33+$AU$33+$BA$33+$BG$33+$BM$33+$BS$33+$BY$33+$CE$33+$CK$33+$CQ$33+$CW$33+$DC$33+$DI$33+$DO$33+$DU$33+$EA$33+$EG$33+$EM$33+$ES$33+$EY$33)/$G$33)*FC9,0)</f>
        <v>944572.01301540644</v>
      </c>
      <c r="FE9" s="163">
        <f t="shared" ref="FE9:FE32" si="166">IF((EZ$33-FD$33)&gt;0,FD9,EZ$33*FD9/FD$33)</f>
        <v>0</v>
      </c>
      <c r="FF9" s="172" t="s">
        <v>8</v>
      </c>
      <c r="FG9" s="161" t="s">
        <v>8</v>
      </c>
      <c r="FH9" s="180">
        <f>((($H9+$L9+$Q9+$W9+$AC9+$AI9+$AO9+$AU9+$BA9+$BG9+$BM9+$BS9+$BY9+$CE9+$CK9+$CQ9+$CW9+$DC9+$DI9+$DO9+$DU9+$EA9+$EG9+$EM9+$ES9+$EY9+$FE9)/$G9)/$J$33)/$I9</f>
        <v>0.65979291944360252</v>
      </c>
      <c r="FI9" s="162">
        <f t="shared" ref="FI9:FI32" si="167">FG$33-FH9</f>
        <v>4.454983437085569E-2</v>
      </c>
      <c r="FJ9" s="30">
        <f>IF(FI9&gt;0,$G9*$I9*(($H$33+$L$33+$Q$33+$W$33+$AC$33+$AI$33+$AO$33+$AU$33+$BA$33+$BG$33+$BM$33+$BS$33+$BY$33+$CE$33+$CK$33+$CQ$33+$CW$33+$DC$33+$DI$33+$DO$33+$DU$33+$EA$33+$EG$33+$EM$33+$ES$33+$EY$33+$FE$33)/$G$33)*FI9,0)</f>
        <v>944572.01301540644</v>
      </c>
      <c r="FK9" s="163">
        <f t="shared" ref="FK9:FK32" si="168">IF((FF$33-FJ$33)&gt;0,FJ9,FF$33*FJ9/FJ$33)</f>
        <v>0</v>
      </c>
      <c r="FL9" s="172" t="s">
        <v>8</v>
      </c>
      <c r="FM9" s="161" t="s">
        <v>8</v>
      </c>
      <c r="FN9" s="180">
        <f>((($H9+$L9+$Q9+$W9+$AC9+$AI9+$AO9+$AU9+$BA9+$BG9+$BM9+$BS9+$BY9+$CE9+$CK9+$CQ9+$CW9+$DC9+$DI9+$DO9+$DU9+$EA9+$EG9+$EM9+$ES9+$EY9+$FE9+$FK9)/$G9)/$J$33)/$I9</f>
        <v>0.65979291944360252</v>
      </c>
      <c r="FO9" s="162">
        <f t="shared" ref="FO9:FO32" si="169">FM$33-FN9</f>
        <v>4.454983437085569E-2</v>
      </c>
      <c r="FP9" s="30">
        <f>IF(FO9&gt;0,$G9*$I9*(($H$33+$L$33+$Q$33+$W$33+$AC$33+$AI$33+$AO$33+$AU$33+$BA$33+$BG$33+$BM$33+$BS$33+$BY$33+$CE$33+$CK$33+$CQ$33+$CW$33+$DC$33+$DI$33+$DO$33+$DU$33+$EA$33+$EG$33+$EM$33+$ES$33+$EY$33+$FE$33+$FK$33)/$G$33)*FO9,0)</f>
        <v>944572.01301540644</v>
      </c>
      <c r="FQ9" s="163">
        <f t="shared" ref="FQ9:FQ32" si="170">IF((FL$33-FP$33)&gt;0,FP9,FL$33*FP9/FP$33)</f>
        <v>0</v>
      </c>
      <c r="FR9" s="172" t="s">
        <v>8</v>
      </c>
      <c r="FS9" s="161" t="s">
        <v>8</v>
      </c>
      <c r="FT9" s="180">
        <f>((($H9+$L9+$Q9+$W9+$AC9+$AI9+$AO9+$AU9+$BA9+$BG9+$BM9+$BS9+$BY9+$CE9+$CK9+$CQ9+$CW9+$DC9+$DI9+$DO9+$DU9+$EA9+$EG9+$EM9+$ES9+$EY9+$FE9+$FK9+$FQ9)/$G9)/$J$33)/$I9</f>
        <v>0.65979291944360252</v>
      </c>
      <c r="FU9" s="162">
        <f t="shared" ref="FU9:FU32" si="171">FS$33-FT9</f>
        <v>4.454983437085569E-2</v>
      </c>
      <c r="FV9" s="30">
        <f>IF(FU9&gt;0,$G9*$I9*(($H$33+$L$33+$Q$33+$W$33+$AC$33+$AI$33+$AO$33+$AU$33+$BA$33+$BG$33+$BM$33+$BS$33+$BY$33+$CE$33+$CK$33+$CQ$33+$CW$33+$DC$33+$DI$33+$DO$33+$DU$33+$EA$33+$EG$33+$EM$33+$ES$33+$EY$33+$FE$33+$FK$33+$FQ$33)/$G$33)*FU9,0)</f>
        <v>944572.01301540644</v>
      </c>
      <c r="FW9" s="163">
        <f t="shared" ref="FW9:FW32" si="172">IF((FR$33-FV$33)&gt;0,FV9,FR$33*FV9/FV$33)</f>
        <v>0</v>
      </c>
      <c r="FX9" s="172" t="s">
        <v>8</v>
      </c>
      <c r="FY9" s="161" t="s">
        <v>8</v>
      </c>
      <c r="FZ9" s="180">
        <f>((($H9+$L9+$Q9+$W9+$AC9+$AI9+$AO9+$AU9+$BA9+$BG9+$BM9+$BS9+$BY9+$CE9+$CK9+$CQ9+$CW9+$DC9+$DI9+$DO9+$DU9+$EA9+$EG9+$EM9+$ES9+$EY9+$FE9+$FK9+$FQ9+$FW9)/$G9)/$J$33)/$I9</f>
        <v>0.65979291944360252</v>
      </c>
      <c r="GA9" s="45">
        <f t="shared" ref="GA9:GA32" si="173">FY$33-FZ9</f>
        <v>4.454983437085569E-2</v>
      </c>
      <c r="GB9" s="47">
        <f>IF(GA9&gt;0,$G9*$I9*(($H$33+$L$33+$Q$33+$W$33+$AC$33+$AI$33+$AO$33+$AU$33+$BA$33+$BG$33+$BM$33+$BS$33+$BY$33+$CE$33+$CK$33+$CQ$33+$CW$33+$DC$33+$DI$33+$DO$33+$DU$33+$EA$33+$EG$33+$EM$33+$ES$33+$EY$33+$FE$33+$FK$33+$FQ$33+$FW$33)/$G$33)*GA9,0)</f>
        <v>944572.01301540644</v>
      </c>
      <c r="GC9" s="73">
        <f t="shared" ref="GC9:GC32" si="174">IF((FX$33-GB$33)&gt;0,GB9,FX$33*GB9/GB$33)</f>
        <v>0</v>
      </c>
      <c r="GD9" s="69" t="s">
        <v>8</v>
      </c>
      <c r="GE9" s="42" t="s">
        <v>8</v>
      </c>
      <c r="GF9" s="181">
        <f>((($H9+$L9+$Q9+$W9+$AC9+$AI9+$AO9+$AU9+$BA9+$BG9+$BM9+$BS9+$BY9+$CE9+$CK9+$CQ9+$CW9+$DC9+$DI9+$DO9+$DU9+$EA9+$EG9+$EM9+$ES9+$EY9+$FE9+$FK9+$FQ9+$FW9+$GC9)/$G9)/$J$33)/$I9</f>
        <v>0.65979291944360252</v>
      </c>
      <c r="GG9" s="45">
        <f t="shared" ref="GG9:GG32" si="175">GE$33-GF9</f>
        <v>4.454983437085569E-2</v>
      </c>
      <c r="GH9" s="47">
        <f>IF(GG9&gt;0,$G9*$I9*(($H$33+$L$33+$Q$33+$W$33+$AC$33+$AI$33+$AO$33+$AU$33+$BA$33+$BG$33+$BM$33+$BS$33+$BY$33+$CE$33+$CK$33+$CQ$33+$CW$33+$DC$33+$DI$33+$DO$33+$DU$33+$EA$33+$EG$33+$EM$33+$ES$33+$EY$33+$FE$33+$FK$33+$FQ$33+$FW$33+$GC$33)/$G$33)*GG9,0)</f>
        <v>944572.01301540644</v>
      </c>
      <c r="GI9" s="116">
        <f t="shared" ref="GI9:GI32" si="176">IF((GD$33-GH$33)&gt;0,GH9,GD$33*GH9/GH$33)</f>
        <v>0</v>
      </c>
      <c r="GJ9" s="182">
        <f>Q9+W9+AC9+AI9+AO9+AU9+BA9+BG9+BM9+BS9+BY9+CE9+CK9+CQ9+CW9+DC9+DI9+DO9+DU9+EA9+EG9+EM9+ES9+EY9+FE9+FK9+FQ9+FW9+GC9+GI9</f>
        <v>3902088.7281199656</v>
      </c>
      <c r="GK9" s="164">
        <f t="shared" ref="GK9:GM32" si="177">L9+GJ9</f>
        <v>4765201.8524048785</v>
      </c>
      <c r="GL9" s="165">
        <f t="shared" ref="GL9:GL32" si="178">K9+GK9/($H$33/$G$33)/G9/I9</f>
        <v>0.65979291944360241</v>
      </c>
      <c r="GM9" s="164">
        <v>4765201.8499999996</v>
      </c>
      <c r="GN9" s="255"/>
    </row>
    <row r="10" spans="1:196" s="21" customFormat="1" ht="37.5" customHeight="1" x14ac:dyDescent="0.2">
      <c r="A10" s="194" t="s">
        <v>179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93">
        <f>'Исходные данные'!C11</f>
        <v>1432</v>
      </c>
      <c r="H10" s="27">
        <f>'Исходные данные'!D11</f>
        <v>3118396.84</v>
      </c>
      <c r="I10" s="28">
        <f>'Расчет КРП'!F7</f>
        <v>4.3551062288174629</v>
      </c>
      <c r="J10" s="100" t="s">
        <v>8</v>
      </c>
      <c r="K10" s="104">
        <f t="shared" si="104"/>
        <v>0.28647964069753645</v>
      </c>
      <c r="L10" s="71">
        <f t="shared" si="105"/>
        <v>899547.3027481772</v>
      </c>
      <c r="M10" s="67">
        <f t="shared" si="106"/>
        <v>0.3691188945526474</v>
      </c>
      <c r="N10" s="26" t="s">
        <v>8</v>
      </c>
      <c r="O10" s="29">
        <f t="shared" si="107"/>
        <v>2.738640114682217E-2</v>
      </c>
      <c r="P10" s="30">
        <f t="shared" ref="P10:P32" si="179">IF(O10&gt;0,G10*I10*(($H$33+$L$33)/$G$33)*O10,0)</f>
        <v>405396.9052427623</v>
      </c>
      <c r="Q10" s="74">
        <f t="shared" si="108"/>
        <v>405396.9052427623</v>
      </c>
      <c r="R10" s="158" t="s">
        <v>8</v>
      </c>
      <c r="S10" s="26" t="s">
        <v>8</v>
      </c>
      <c r="T10" s="31">
        <f t="shared" si="109"/>
        <v>0.40636173621542943</v>
      </c>
      <c r="U10" s="29">
        <f t="shared" si="110"/>
        <v>0.12304415570708421</v>
      </c>
      <c r="V10" s="47">
        <f t="shared" ref="V10:V32" si="180">IF(U10&gt;0,$G10*$I10*(($H$33+$L$33+$Q$33)/$G$33)*U10,0)</f>
        <v>2299105.7432907508</v>
      </c>
      <c r="W10" s="74">
        <f t="shared" si="111"/>
        <v>2299105.7432907508</v>
      </c>
      <c r="X10" s="70" t="s">
        <v>8</v>
      </c>
      <c r="Y10" s="26" t="s">
        <v>8</v>
      </c>
      <c r="Z10" s="31">
        <f t="shared" si="112"/>
        <v>0.61757506827600739</v>
      </c>
      <c r="AA10" s="29">
        <f t="shared" si="113"/>
        <v>3.396083738841793E-2</v>
      </c>
      <c r="AB10" s="47">
        <f t="shared" ref="AB10:AB32" si="181">IF(AA10&gt;0,$G10*$I10*(($H$33+$L$33+$Q$33+$W$33)/$G$33)*AA10,0)</f>
        <v>760176.14396472112</v>
      </c>
      <c r="AC10" s="74">
        <f t="shared" si="114"/>
        <v>417816.71665043122</v>
      </c>
      <c r="AD10" s="70" t="s">
        <v>8</v>
      </c>
      <c r="AE10" s="26" t="s">
        <v>8</v>
      </c>
      <c r="AF10" s="31">
        <f t="shared" si="115"/>
        <v>0.65595888823377768</v>
      </c>
      <c r="AG10" s="29">
        <f t="shared" si="116"/>
        <v>4.838386558068053E-2</v>
      </c>
      <c r="AH10" s="47">
        <f t="shared" ref="AH10:AH32" si="182">IF(AG10&gt;0,$G10*$I10*(($H$33+$L$33+$Q$33+$W$33+$AC$33)/$G$33)*AG10,0)</f>
        <v>1158502.1686457256</v>
      </c>
      <c r="AI10" s="74">
        <f t="shared" si="117"/>
        <v>0</v>
      </c>
      <c r="AJ10" s="70" t="s">
        <v>8</v>
      </c>
      <c r="AK10" s="26" t="s">
        <v>8</v>
      </c>
      <c r="AL10" s="31">
        <f t="shared" si="118"/>
        <v>0.65595888823377768</v>
      </c>
      <c r="AM10" s="29">
        <f t="shared" si="119"/>
        <v>4.838386558068053E-2</v>
      </c>
      <c r="AN10" s="47">
        <f t="shared" ref="AN10:AN32" si="183">IF(AM10&gt;0,$G10*$I10*(($H$33+$L$33+$Q$33+$W$33+$AC$33+$AI$33)/$G$33)*AM10,0)</f>
        <v>1158502.1686457256</v>
      </c>
      <c r="AO10" s="74">
        <f t="shared" si="120"/>
        <v>0</v>
      </c>
      <c r="AP10" s="70" t="s">
        <v>8</v>
      </c>
      <c r="AQ10" s="26" t="s">
        <v>8</v>
      </c>
      <c r="AR10" s="31">
        <f t="shared" si="121"/>
        <v>0.65595888823377768</v>
      </c>
      <c r="AS10" s="29">
        <f t="shared" si="122"/>
        <v>4.838386558068053E-2</v>
      </c>
      <c r="AT10" s="47">
        <f t="shared" ref="AT10:AT32" si="184">IF(AS10&gt;0,$G10*$I10*(($H$33+$L$33+$Q$33+$W$33+$AC$33+$AI$33+$AO$33)/$G$33)*AS10,0)</f>
        <v>1158502.1686457256</v>
      </c>
      <c r="AU10" s="74">
        <f t="shared" si="123"/>
        <v>0</v>
      </c>
      <c r="AV10" s="70" t="s">
        <v>8</v>
      </c>
      <c r="AW10" s="26" t="s">
        <v>8</v>
      </c>
      <c r="AX10" s="31">
        <f t="shared" si="124"/>
        <v>0.65595888823377768</v>
      </c>
      <c r="AY10" s="29">
        <f t="shared" si="125"/>
        <v>4.838386558068053E-2</v>
      </c>
      <c r="AZ10" s="47">
        <f t="shared" ref="AZ10:AZ32" si="185">IF(AY10&gt;0,$G10*$I10*(($H$33+$L$33+$Q$33+$W$33+$AC$33+$AI$33+$AO$33+$AU$33)/$G$33)*AY10,0)</f>
        <v>1158502.1686457256</v>
      </c>
      <c r="BA10" s="74">
        <f t="shared" si="126"/>
        <v>0</v>
      </c>
      <c r="BB10" s="70" t="s">
        <v>8</v>
      </c>
      <c r="BC10" s="26" t="s">
        <v>8</v>
      </c>
      <c r="BD10" s="31">
        <f t="shared" si="127"/>
        <v>0.65595888823377768</v>
      </c>
      <c r="BE10" s="29">
        <f t="shared" si="128"/>
        <v>4.838386558068053E-2</v>
      </c>
      <c r="BF10" s="47">
        <f t="shared" ref="BF10:BF32" si="186">IF(BE10&gt;0,$G10*$I10*(($H$33+$L$33+$Q$33+$W$33+$AC$33+$AI$33+$AO$33+$AU$33+$BA$33)/$G$33)*BE10,0)</f>
        <v>1158502.1686457256</v>
      </c>
      <c r="BG10" s="74">
        <f t="shared" si="129"/>
        <v>0</v>
      </c>
      <c r="BH10" s="70" t="s">
        <v>8</v>
      </c>
      <c r="BI10" s="26" t="s">
        <v>8</v>
      </c>
      <c r="BJ10" s="31">
        <f t="shared" si="130"/>
        <v>0.65595888823377768</v>
      </c>
      <c r="BK10" s="29">
        <f t="shared" si="131"/>
        <v>4.838386558068053E-2</v>
      </c>
      <c r="BL10" s="47">
        <f t="shared" ref="BL10:BL32" si="187">IF(BK10&gt;0,$G10*$I10*(($H$33+$L$33+$Q$33+$W$33+$AC$33+$AI$33+$AO$33+$AU$33+$BA$33+$BG$33)/$G$33)*BK10,0)</f>
        <v>1158502.1686457256</v>
      </c>
      <c r="BM10" s="74">
        <f t="shared" si="132"/>
        <v>0</v>
      </c>
      <c r="BN10" s="70" t="s">
        <v>8</v>
      </c>
      <c r="BO10" s="26" t="s">
        <v>8</v>
      </c>
      <c r="BP10" s="31">
        <f t="shared" si="133"/>
        <v>0.65595888823377768</v>
      </c>
      <c r="BQ10" s="29">
        <f t="shared" si="134"/>
        <v>4.838386558068053E-2</v>
      </c>
      <c r="BR10" s="47">
        <f t="shared" ref="BR10:BR32" si="188">IF(BQ10&gt;0,$G10*$I10*(($H$33+$L$33+$Q$33+$W$33+$AC$33+$AI$33+$AO$33+$AU$33+$BA$33+$BG$33+$BM$33)/$G$33)*BQ10,0)</f>
        <v>1158502.1686457256</v>
      </c>
      <c r="BS10" s="117">
        <f t="shared" si="135"/>
        <v>0</v>
      </c>
      <c r="BT10" s="70" t="s">
        <v>8</v>
      </c>
      <c r="BU10" s="26" t="s">
        <v>8</v>
      </c>
      <c r="BV10" s="31">
        <f t="shared" ref="BV10:BV21" si="189">(((H10+L10+Q10+W10+AC10+AI10+AO10+AU10+BA10+BG10+BM10+BS10)/G10)/$J$33)/I10</f>
        <v>0.65595888823377768</v>
      </c>
      <c r="BW10" s="29">
        <f t="shared" si="136"/>
        <v>4.838386558068053E-2</v>
      </c>
      <c r="BX10" s="47">
        <f t="shared" ref="BX10:BX32" si="190">IF(BW10&gt;0,$G10*$I10*(($H$33+$L$33+$Q$33+$W$33+$AC$33+$AI$33+$AO$33+$AU$33+$BA$33+$BG$33+$BM$33+$BS$33)/$G$33)*BW10,0)</f>
        <v>1158502.1686457256</v>
      </c>
      <c r="BY10" s="117">
        <f t="shared" si="137"/>
        <v>0</v>
      </c>
      <c r="BZ10" s="70" t="s">
        <v>8</v>
      </c>
      <c r="CA10" s="26" t="s">
        <v>8</v>
      </c>
      <c r="CB10" s="31">
        <f t="shared" ref="CB10:CB21" si="191">(((H10+L10+Q10+W10+AC10+AI10+AO10+AU10+BA10+BG10+BM10+BS10+BY10)/G10)/$J$33)/I10</f>
        <v>0.65595888823377768</v>
      </c>
      <c r="CC10" s="29">
        <f t="shared" si="138"/>
        <v>4.838386558068053E-2</v>
      </c>
      <c r="CD10" s="47">
        <f t="shared" ref="CD10:CD32" si="192">IF(CC10&gt;0,$G10*$I10*(($H$33+$L$33+$Q$33+$W$33+$AC$33+$AI$33+$AO$33+$AU$33+$BA$33+$BG$33+$BM$33+$BS$33+$BY$33)/$G$33)*CC10,0)</f>
        <v>1158502.1686457256</v>
      </c>
      <c r="CE10" s="117">
        <f t="shared" si="139"/>
        <v>0</v>
      </c>
      <c r="CF10" s="70" t="s">
        <v>8</v>
      </c>
      <c r="CG10" s="26" t="s">
        <v>8</v>
      </c>
      <c r="CH10" s="31">
        <f t="shared" si="140"/>
        <v>0.65595888823377768</v>
      </c>
      <c r="CI10" s="29">
        <f t="shared" si="141"/>
        <v>4.838386558068053E-2</v>
      </c>
      <c r="CJ10" s="47">
        <f t="shared" ref="CJ10:CJ32" si="193">IF(CI10&gt;0,$G10*$I10*(($H$33+$L$33+$Q$33+$W$33+$AC$33+$AI$33+$AO$33+$AU$33+$BA$33+$BG$33+$BM$33+$BS$33+$BY$33+$CE$33)/$G$33)*CI10,0)</f>
        <v>1158502.1686457256</v>
      </c>
      <c r="CK10" s="117">
        <f t="shared" si="142"/>
        <v>0</v>
      </c>
      <c r="CL10" s="70" t="s">
        <v>8</v>
      </c>
      <c r="CM10" s="26" t="s">
        <v>8</v>
      </c>
      <c r="CN10" s="31">
        <f t="shared" ref="CN10:CN21" si="194">(((H10+L10+Q10+W10+AC10+AI10+AO10+AU10+BA10+BG10+BM10+BS10+BY10+CE10+CK10)/G10)/$J$33)/I10</f>
        <v>0.65595888823377768</v>
      </c>
      <c r="CO10" s="29">
        <f t="shared" si="143"/>
        <v>4.838386558068053E-2</v>
      </c>
      <c r="CP10" s="47">
        <f t="shared" ref="CP10:CP32" si="195">IF(CO10&gt;0,$G10*$I10*(($H$33+$L$33+$Q$33+$W$33+$AC$33+$AI$33+$AO$33+$AU$33+$BA$33+$BG$33+$BM$33+$BS$33+$BY$33+$CE$33+$CK$33)/$G$33)*CO10,0)</f>
        <v>1158502.1686457256</v>
      </c>
      <c r="CQ10" s="117">
        <f t="shared" si="144"/>
        <v>0</v>
      </c>
      <c r="CR10" s="70" t="s">
        <v>8</v>
      </c>
      <c r="CS10" s="26" t="s">
        <v>8</v>
      </c>
      <c r="CT10" s="31">
        <f t="shared" ref="CT10:CT21" si="196">(((H10+L10+Q10+W10+AC10+AI10+AO10+AU10+BA10+BG10+BM10+BS10+BY10+CE10+CK10+CQ10)/G10)/$J$33)/I10</f>
        <v>0.65595888823377768</v>
      </c>
      <c r="CU10" s="29">
        <f t="shared" si="145"/>
        <v>4.838386558068053E-2</v>
      </c>
      <c r="CV10" s="47">
        <f t="shared" ref="CV10:CV32" si="197">IF(CU10&gt;0,$G10*$I10*(($H$33+$L$33+$Q$33+$W$33+$AC$33+$AI$33+$AO$33+$AU$33+$BA$33+$BG$33+$BM$33+$BS$33+$BY$33+$CE$33+$CK$33+$CQ$33)/$G$33)*CU10,0)</f>
        <v>1158502.1686457256</v>
      </c>
      <c r="CW10" s="117">
        <f t="shared" si="146"/>
        <v>0</v>
      </c>
      <c r="CX10" s="70" t="s">
        <v>8</v>
      </c>
      <c r="CY10" s="26" t="s">
        <v>8</v>
      </c>
      <c r="CZ10" s="31">
        <f t="shared" ref="CZ10:CZ21" si="198">(((H10+L10+Q10+W10+AC10+AI10+AO10+AU10+BA10+BG10+BM10+BS10+BY10+CE10+CK10+CQ10+CW10)/G10)/$J$33)/I10</f>
        <v>0.65595888823377768</v>
      </c>
      <c r="DA10" s="29">
        <f t="shared" si="147"/>
        <v>4.838386558068053E-2</v>
      </c>
      <c r="DB10" s="47">
        <f t="shared" ref="DB10:DB32" si="199">IF(DA10&gt;0,$G10*$I10*(($H$33+$L$33+$Q$33+$W$33+$AC$33+$AI$33+$AO$33+$AU$33+$BA$33+$BG$33+$BM$33+$BS$33+$BY$33+$CE$33+$CK$33+$CQ$33+$CW$33)/$G$33)*DA10,0)</f>
        <v>1158502.1686457256</v>
      </c>
      <c r="DC10" s="117">
        <f t="shared" si="148"/>
        <v>0</v>
      </c>
      <c r="DD10" s="70" t="s">
        <v>8</v>
      </c>
      <c r="DE10" s="26" t="s">
        <v>8</v>
      </c>
      <c r="DF10" s="31">
        <f t="shared" ref="DF10:DF21" si="200">(((H10+L10+Q10+W10+AC10+AI10+AO10+AU10+BA10+BG10+BM10+BS10+BY10+CE10+CK10+CQ10+CW10+DC10)/G10)/$J$33)/I10</f>
        <v>0.65595888823377768</v>
      </c>
      <c r="DG10" s="29">
        <f t="shared" si="149"/>
        <v>4.838386558068053E-2</v>
      </c>
      <c r="DH10" s="47">
        <f t="shared" ref="DH10:DH32" si="201">IF(DG10&gt;0,$G10*$I10*(($H$33+$L$33+$Q$33+$W$33+$AC$33+$AI$33+$AO$33+$AU$33+$BA$33+$BG$33+$BM$33+$BS$33+$BY$33+$CE$33+$CK$33+$CQ$33+$CW$33+$DC$33)/$G$33)*DG10,0)</f>
        <v>1158502.1686457256</v>
      </c>
      <c r="DI10" s="117">
        <f t="shared" si="150"/>
        <v>0</v>
      </c>
      <c r="DJ10" s="70" t="s">
        <v>8</v>
      </c>
      <c r="DK10" s="26" t="s">
        <v>8</v>
      </c>
      <c r="DL10" s="31">
        <f t="shared" ref="DL10:DL21" si="202">(((H10+L10+Q10+W10+AC10+AI10+AO10+AU10+BA10+BG10+BM10+BS10+BY10+CE10+CK10+CQ10+CW10+DC10+DI10)/G10)/$J$33)/I10</f>
        <v>0.65595888823377768</v>
      </c>
      <c r="DM10" s="29">
        <f t="shared" si="151"/>
        <v>4.838386558068053E-2</v>
      </c>
      <c r="DN10" s="47">
        <f t="shared" ref="DN10:DN32" si="203">IF(DM10&gt;0,$G10*$I10*(($H$33+$L$33+$Q$33+$W$33+$AC$33+$AI$33+$AO$33+$AU$33+$BA$33+$BG$33+$BM$33+$BS$33+$BY$33+$CE$33+$CK$33+$CQ$33+$CW$33+$DC$33+$DI$33)/$G$33)*DM10,0)</f>
        <v>1158502.1686457256</v>
      </c>
      <c r="DO10" s="117">
        <f t="shared" si="152"/>
        <v>0</v>
      </c>
      <c r="DP10" s="70" t="s">
        <v>8</v>
      </c>
      <c r="DQ10" s="26" t="s">
        <v>8</v>
      </c>
      <c r="DR10" s="31">
        <f t="shared" ref="DR10:DR21" si="204">(((H10+L10+Q10+W10+AC10+AI10+AO10+AU10+BA10+BG10+BM10+BS10+BY10+CE10+CK10+CQ10+CW10+DC10+DI10+DO10)/G10)/$J$33)/I10</f>
        <v>0.65595888823377768</v>
      </c>
      <c r="DS10" s="29">
        <f t="shared" si="153"/>
        <v>4.838386558068053E-2</v>
      </c>
      <c r="DT10" s="47">
        <f t="shared" ref="DT10:DT32" si="205">IF(DS10&gt;0,$G10*$I10*(($H$33+$L$33+$Q$33+$W$33+$AC$33+$AI$33+$AO$33+$AU$33+$BA$33+$BG$33+$BM$33+$BS$33+$BY$33+$CE$33+$CK$33+$CQ$33+$CW$33+$DC$33+$DI$33+$DO$33)/$G$33)*DS10,0)</f>
        <v>1158502.1686457256</v>
      </c>
      <c r="DU10" s="117">
        <f t="shared" si="154"/>
        <v>0</v>
      </c>
      <c r="DV10" s="70" t="s">
        <v>8</v>
      </c>
      <c r="DW10" s="26" t="s">
        <v>8</v>
      </c>
      <c r="DX10" s="31">
        <f t="shared" ref="DX10:DX32" si="206">((($H10+$L10+$Q10+$W10+$AC10+$AI10+$AO10+$AU10+$BA10+$BG10+$BM10+$BS10+$BY10+$CE10+$CK10+$CQ10+$CW10+$DC10+$DI10+$DO10+$DU10)/$G10)/$J$33)/$I10</f>
        <v>0.65595888823377768</v>
      </c>
      <c r="DY10" s="29">
        <f t="shared" si="155"/>
        <v>4.838386558068053E-2</v>
      </c>
      <c r="DZ10" s="30">
        <f t="shared" ref="DZ10:DZ32" si="207">IF(DY10&gt;0,$G10*$I10*(($H$33+$L$33+$Q$33+$W$33+$AC$33+$AI$33+$AO$33+$AU$33+$BA$33+$BG$33+$BM$33+$BS$33+$BY$33+$CE$33+$CK$33+$CQ$33+$CW$33+$DC$33+$DI$33+$DO$33+$DU$33)/$G$33)*DY10,0)</f>
        <v>1158502.1686457256</v>
      </c>
      <c r="EA10" s="74">
        <f t="shared" si="156"/>
        <v>0</v>
      </c>
      <c r="EB10" s="70" t="s">
        <v>8</v>
      </c>
      <c r="EC10" s="26" t="s">
        <v>8</v>
      </c>
      <c r="ED10" s="31">
        <f t="shared" ref="ED10:ED32" si="208">((($H10+$L10+$Q10+$W10+$AC10+$AI10+$AO10+$AU10+$BA10+$BG10+$BM10+$BS10+$BY10+$CE10+$CK10+$CQ10+$CW10+$DC10+$DI10+$DO10+$DU10+$EA10)/$G10)/$J$33)/$I10</f>
        <v>0.65595888823377768</v>
      </c>
      <c r="EE10" s="29">
        <f t="shared" si="157"/>
        <v>4.838386558068053E-2</v>
      </c>
      <c r="EF10" s="30">
        <f t="shared" ref="EF10:EF32" si="209">IF(EE10&gt;0,$G10*$I10*(($H$33+$L$33+$Q$33+$W$33+$AC$33+$AI$33+$AO$33+$AU$33+$BA$33+$BG$33+$BM$33+$BS$33+$BY$33+$CE$33+$CK$33+$CQ$33+$CW$33+$DC$33+$DI$33+$DO$33+$DU$33+$EA$33)/$G$33)*EE10,0)</f>
        <v>1158502.1686457256</v>
      </c>
      <c r="EG10" s="74">
        <f t="shared" si="158"/>
        <v>0</v>
      </c>
      <c r="EH10" s="70" t="s">
        <v>8</v>
      </c>
      <c r="EI10" s="26" t="s">
        <v>8</v>
      </c>
      <c r="EJ10" s="31">
        <f t="shared" ref="EJ10:EJ32" si="210">((($H10+$L10+$Q10+$W10+$AC10+$AI10+$AO10+$AU10+$BA10+$BG10+$BM10+$BS10+$BY10+$CE10+$CK10+$CQ10+$CW10+$DC10+$DI10+$DO10+$DU10+$EA10+$EG10)/$G10)/$J$33)/$I10</f>
        <v>0.65595888823377768</v>
      </c>
      <c r="EK10" s="29">
        <f t="shared" si="159"/>
        <v>4.838386558068053E-2</v>
      </c>
      <c r="EL10" s="30">
        <f t="shared" ref="EL10:EL32" si="211">IF(EK10&gt;0,$G10*$I10*(($H$33+$L$33+$Q$33+$W$33+$AC$33+$AI$33+$AO$33+$AU$33+$BA$33+$BG$33+$BM$33+$BS$33+$BY$33+$CE$33+$CK$33+$CQ$33+$CW$33+$DC$33+$DI$33+$DO$33+$DU$33+$EA$33+$EG$33)/$G$33)*EK10,0)</f>
        <v>1158502.1686457256</v>
      </c>
      <c r="EM10" s="74">
        <f t="shared" si="160"/>
        <v>0</v>
      </c>
      <c r="EN10" s="70" t="s">
        <v>8</v>
      </c>
      <c r="EO10" s="26" t="s">
        <v>8</v>
      </c>
      <c r="EP10" s="31">
        <f t="shared" ref="EP10:EP32" si="212">((($H10+$L10+$Q10+$W10+$AC10+$AI10+$AO10+$AU10+$BA10+$BG10+$BM10+$BS10+$BY10+$CE10+$CK10+$CQ10+$CW10+$DC10+$DI10+$DO10+$DU10+$EA10+$EG10+$EM10)/$G10)/$J$33)/$I10</f>
        <v>0.65595888823377768</v>
      </c>
      <c r="EQ10" s="29">
        <f t="shared" si="161"/>
        <v>4.838386558068053E-2</v>
      </c>
      <c r="ER10" s="30">
        <f t="shared" ref="ER10:ER32" si="213">IF(EQ10&gt;0,$G10*$I10*(($H$33+$L$33+$Q$33+$W$33+$AC$33+$AI$33+$AO$33+$AU$33+$BA$33+$BG$33+$BM$33+$BS$33+$BY$33+$CE$33+$CK$33+$CQ$33+$CW$33+$DC$33+$DI$33+$DO$33+$DU$33+$EA$33+$EG$33+$EM$33)/$G$33)*EQ10,0)</f>
        <v>1158502.1686457256</v>
      </c>
      <c r="ES10" s="74">
        <f t="shared" si="162"/>
        <v>0</v>
      </c>
      <c r="ET10" s="70" t="s">
        <v>8</v>
      </c>
      <c r="EU10" s="26" t="s">
        <v>8</v>
      </c>
      <c r="EV10" s="31">
        <f t="shared" ref="EV10:EV32" si="214">((($H10+$L10+$Q10+$W10+$AC10+$AI10+$AO10+$AU10+$BA10+$BG10+$BM10+$BS10+$BY10+$CE10+$CK10+$CQ10+$CW10+$DC10+$DI10+$DO10+$DU10+$EA10+$EG10+$EM10+$ES10)/$G10)/$J$33)/$I10</f>
        <v>0.65595888823377768</v>
      </c>
      <c r="EW10" s="29">
        <f t="shared" si="163"/>
        <v>4.838386558068053E-2</v>
      </c>
      <c r="EX10" s="30">
        <f t="shared" ref="EX10:EX32" si="215">IF(EW10&gt;0,$G10*$I10*(($H$33+$L$33+$Q$33+$W$33+$AC$33+$AI$33+$AO$33+$AU$33+$BA$33+$BG$33+$BM$33+$BS$33+$BY$33+$CE$33+$CK$33+$CQ$33+$CW$33+$DC$33+$DI$33+$DO$33+$DU$33+$EA$33+$EG$33+$EM$33+$ES$33)/$G$33)*EW10,0)</f>
        <v>1158502.1686457256</v>
      </c>
      <c r="EY10" s="74">
        <f t="shared" si="164"/>
        <v>0</v>
      </c>
      <c r="EZ10" s="70" t="s">
        <v>8</v>
      </c>
      <c r="FA10" s="26" t="s">
        <v>8</v>
      </c>
      <c r="FB10" s="31">
        <f t="shared" ref="FB10:FB32" si="216">((($H10+$L10+$Q10+$W10+$AC10+$AI10+$AO10+$AU10+$BA10+$BG10+$BM10+$BS10+$BY10+$CE10+$CK10+$CQ10+$CW10+$DC10+$DI10+$DO10+$DU10+$EA10+$EG10+$EM10+$ES10+$EY10)/$G10)/$J$33)/$I10</f>
        <v>0.65595888823377768</v>
      </c>
      <c r="FC10" s="29">
        <f t="shared" si="165"/>
        <v>4.838386558068053E-2</v>
      </c>
      <c r="FD10" s="30">
        <f t="shared" ref="FD10:FD32" si="217">IF(FC10&gt;0,$G10*$I10*(($H$33+$L$33+$Q$33+$W$33+$AC$33+$AI$33+$AO$33+$AU$33+$BA$33+$BG$33+$BM$33+$BS$33+$BY$33+$CE$33+$CK$33+$CQ$33+$CW$33+$DC$33+$DI$33+$DO$33+$DU$33+$EA$33+$EG$33+$EM$33+$ES$33+$EY$33)/$G$33)*FC10,0)</f>
        <v>1158502.1686457256</v>
      </c>
      <c r="FE10" s="74">
        <f t="shared" si="166"/>
        <v>0</v>
      </c>
      <c r="FF10" s="70" t="s">
        <v>8</v>
      </c>
      <c r="FG10" s="26" t="s">
        <v>8</v>
      </c>
      <c r="FH10" s="31">
        <f t="shared" ref="FH10:FH32" si="218">((($H10+$L10+$Q10+$W10+$AC10+$AI10+$AO10+$AU10+$BA10+$BG10+$BM10+$BS10+$BY10+$CE10+$CK10+$CQ10+$CW10+$DC10+$DI10+$DO10+$DU10+$EA10+$EG10+$EM10+$ES10+$EY10+$FE10)/$G10)/$J$33)/$I10</f>
        <v>0.65595888823377768</v>
      </c>
      <c r="FI10" s="29">
        <f t="shared" si="167"/>
        <v>4.838386558068053E-2</v>
      </c>
      <c r="FJ10" s="30">
        <f t="shared" ref="FJ10:FJ32" si="219">IF(FI10&gt;0,$G10*$I10*(($H$33+$L$33+$Q$33+$W$33+$AC$33+$AI$33+$AO$33+$AU$33+$BA$33+$BG$33+$BM$33+$BS$33+$BY$33+$CE$33+$CK$33+$CQ$33+$CW$33+$DC$33+$DI$33+$DO$33+$DU$33+$EA$33+$EG$33+$EM$33+$ES$33+$EY$33+$FE$33)/$G$33)*FI10,0)</f>
        <v>1158502.1686457256</v>
      </c>
      <c r="FK10" s="74">
        <f t="shared" si="168"/>
        <v>0</v>
      </c>
      <c r="FL10" s="70" t="s">
        <v>8</v>
      </c>
      <c r="FM10" s="26" t="s">
        <v>8</v>
      </c>
      <c r="FN10" s="31">
        <f t="shared" ref="FN10:FN32" si="220">((($H10+$L10+$Q10+$W10+$AC10+$AI10+$AO10+$AU10+$BA10+$BG10+$BM10+$BS10+$BY10+$CE10+$CK10+$CQ10+$CW10+$DC10+$DI10+$DO10+$DU10+$EA10+$EG10+$EM10+$ES10+$EY10+$FE10+$FK10)/$G10)/$J$33)/$I10</f>
        <v>0.65595888823377768</v>
      </c>
      <c r="FO10" s="29">
        <f t="shared" si="169"/>
        <v>4.838386558068053E-2</v>
      </c>
      <c r="FP10" s="30">
        <f t="shared" ref="FP10:FP32" si="221">IF(FO10&gt;0,$G10*$I10*(($H$33+$L$33+$Q$33+$W$33+$AC$33+$AI$33+$AO$33+$AU$33+$BA$33+$BG$33+$BM$33+$BS$33+$BY$33+$CE$33+$CK$33+$CQ$33+$CW$33+$DC$33+$DI$33+$DO$33+$DU$33+$EA$33+$EG$33+$EM$33+$ES$33+$EY$33+$FE$33+$FK$33)/$G$33)*FO10,0)</f>
        <v>1158502.1686457256</v>
      </c>
      <c r="FQ10" s="74">
        <f t="shared" si="170"/>
        <v>0</v>
      </c>
      <c r="FR10" s="70" t="s">
        <v>8</v>
      </c>
      <c r="FS10" s="26" t="s">
        <v>8</v>
      </c>
      <c r="FT10" s="31">
        <f t="shared" ref="FT10:FT32" si="222">((($H10+$L10+$Q10+$W10+$AC10+$AI10+$AO10+$AU10+$BA10+$BG10+$BM10+$BS10+$BY10+$CE10+$CK10+$CQ10+$CW10+$DC10+$DI10+$DO10+$DU10+$EA10+$EG10+$EM10+$ES10+$EY10+$FE10+$FK10+$FQ10)/$G10)/$J$33)/$I10</f>
        <v>0.65595888823377768</v>
      </c>
      <c r="FU10" s="29">
        <f t="shared" si="171"/>
        <v>4.838386558068053E-2</v>
      </c>
      <c r="FV10" s="30">
        <f t="shared" ref="FV10:FV32" si="223">IF(FU10&gt;0,$G10*$I10*(($H$33+$L$33+$Q$33+$W$33+$AC$33+$AI$33+$AO$33+$AU$33+$BA$33+$BG$33+$BM$33+$BS$33+$BY$33+$CE$33+$CK$33+$CQ$33+$CW$33+$DC$33+$DI$33+$DO$33+$DU$33+$EA$33+$EG$33+$EM$33+$ES$33+$EY$33+$FE$33+$FK$33+$FQ$33)/$G$33)*FU10,0)</f>
        <v>1158502.1686457256</v>
      </c>
      <c r="FW10" s="74">
        <f t="shared" si="172"/>
        <v>0</v>
      </c>
      <c r="FX10" s="70" t="s">
        <v>8</v>
      </c>
      <c r="FY10" s="26" t="s">
        <v>8</v>
      </c>
      <c r="FZ10" s="31">
        <f t="shared" ref="FZ10:FZ32" si="224">((($H10+$L10+$Q10+$W10+$AC10+$AI10+$AO10+$AU10+$BA10+$BG10+$BM10+$BS10+$BY10+$CE10+$CK10+$CQ10+$CW10+$DC10+$DI10+$DO10+$DU10+$EA10+$EG10+$EM10+$ES10+$EY10+$FE10+$FK10+$FQ10+$FW10)/$G10)/$J$33)/$I10</f>
        <v>0.65595888823377768</v>
      </c>
      <c r="GA10" s="29">
        <f t="shared" si="173"/>
        <v>4.838386558068053E-2</v>
      </c>
      <c r="GB10" s="30">
        <f t="shared" ref="GB10:GB32" si="225">IF(GA10&gt;0,$G10*$I10*(($H$33+$L$33+$Q$33+$W$33+$AC$33+$AI$33+$AO$33+$AU$33+$BA$33+$BG$33+$BM$33+$BS$33+$BY$33+$CE$33+$CK$33+$CQ$33+$CW$33+$DC$33+$DI$33+$DO$33+$DU$33+$EA$33+$EG$33+$EM$33+$ES$33+$EY$33+$FE$33+$FK$33+$FQ$33+$FW$33)/$G$33)*GA10,0)</f>
        <v>1158502.1686457256</v>
      </c>
      <c r="GC10" s="74">
        <f t="shared" si="174"/>
        <v>0</v>
      </c>
      <c r="GD10" s="70" t="s">
        <v>8</v>
      </c>
      <c r="GE10" s="26" t="s">
        <v>8</v>
      </c>
      <c r="GF10" s="31">
        <f t="shared" ref="GF10:GF32" si="226">((($H10+$L10+$Q10+$W10+$AC10+$AI10+$AO10+$AU10+$BA10+$BG10+$BM10+$BS10+$BY10+$CE10+$CK10+$CQ10+$CW10+$DC10+$DI10+$DO10+$DU10+$EA10+$EG10+$EM10+$ES10+$EY10+$FE10+$FK10+$FQ10+$FW10+$GC10)/$G10)/$J$33)/$I10</f>
        <v>0.65595888823377768</v>
      </c>
      <c r="GG10" s="29">
        <f t="shared" si="175"/>
        <v>4.838386558068053E-2</v>
      </c>
      <c r="GH10" s="30">
        <f t="shared" ref="GH10:GH32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1158502.1686457256</v>
      </c>
      <c r="GI10" s="117">
        <f t="shared" si="176"/>
        <v>0</v>
      </c>
      <c r="GJ10" s="166">
        <f t="shared" ref="GJ10:GJ32" si="228">Q10+W10+AC10+AI10+AO10+AU10+BA10+BG10+BM10+BS10+BY10+CE10+CK10+CQ10+CW10+DC10+DI10+DO10+DU10+EA10+EG10+EM10+ES10+EY10+FE10+FK10+FQ10+FW10+GC10+GI10</f>
        <v>3122319.3651839439</v>
      </c>
      <c r="GK10" s="85">
        <f t="shared" si="177"/>
        <v>4021866.6679321211</v>
      </c>
      <c r="GL10" s="80">
        <f t="shared" si="178"/>
        <v>0.65595888823377768</v>
      </c>
      <c r="GM10" s="85">
        <v>4021866.67</v>
      </c>
      <c r="GN10" s="255"/>
    </row>
    <row r="11" spans="1:196" s="21" customFormat="1" ht="37.5" customHeight="1" x14ac:dyDescent="0.2">
      <c r="A11" s="194" t="s">
        <v>180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93">
        <f>'Исходные данные'!C12</f>
        <v>885</v>
      </c>
      <c r="H11" s="27">
        <f>'Исходные данные'!D12</f>
        <v>1150589.8500000001</v>
      </c>
      <c r="I11" s="28">
        <f>'Расчет КРП'!F8</f>
        <v>4.1178900946683195</v>
      </c>
      <c r="J11" s="100" t="s">
        <v>8</v>
      </c>
      <c r="K11" s="104">
        <f t="shared" si="104"/>
        <v>0.18088671378850399</v>
      </c>
      <c r="L11" s="71">
        <f t="shared" si="105"/>
        <v>555935.30931015138</v>
      </c>
      <c r="M11" s="67">
        <f t="shared" si="106"/>
        <v>0.26828650371373997</v>
      </c>
      <c r="N11" s="26" t="s">
        <v>8</v>
      </c>
      <c r="O11" s="29">
        <f t="shared" si="107"/>
        <v>0.12821879198572961</v>
      </c>
      <c r="P11" s="30">
        <f t="shared" si="179"/>
        <v>1109106.8712263205</v>
      </c>
      <c r="Q11" s="74">
        <f t="shared" si="108"/>
        <v>1109106.8712263205</v>
      </c>
      <c r="R11" s="158" t="s">
        <v>8</v>
      </c>
      <c r="S11" s="26" t="s">
        <v>8</v>
      </c>
      <c r="T11" s="31">
        <f t="shared" si="109"/>
        <v>0.442651588871043</v>
      </c>
      <c r="U11" s="29">
        <f t="shared" si="110"/>
        <v>8.6754303051470638E-2</v>
      </c>
      <c r="V11" s="47">
        <f t="shared" si="180"/>
        <v>947251.34845537029</v>
      </c>
      <c r="W11" s="74">
        <f t="shared" si="111"/>
        <v>947251.34845537029</v>
      </c>
      <c r="X11" s="70" t="s">
        <v>8</v>
      </c>
      <c r="Y11" s="26" t="s">
        <v>8</v>
      </c>
      <c r="Z11" s="31">
        <f t="shared" si="112"/>
        <v>0.59157101793937794</v>
      </c>
      <c r="AA11" s="29">
        <f t="shared" si="113"/>
        <v>5.9964887725047378E-2</v>
      </c>
      <c r="AB11" s="47">
        <f t="shared" si="181"/>
        <v>784348.59363142261</v>
      </c>
      <c r="AC11" s="74">
        <f t="shared" si="114"/>
        <v>431102.65522312047</v>
      </c>
      <c r="AD11" s="70" t="s">
        <v>8</v>
      </c>
      <c r="AE11" s="26" t="s">
        <v>8</v>
      </c>
      <c r="AF11" s="31">
        <f t="shared" si="115"/>
        <v>0.65934559687279082</v>
      </c>
      <c r="AG11" s="29">
        <f t="shared" si="116"/>
        <v>4.4997156941667393E-2</v>
      </c>
      <c r="AH11" s="47">
        <f t="shared" si="182"/>
        <v>629589.69943572383</v>
      </c>
      <c r="AI11" s="74">
        <f t="shared" si="117"/>
        <v>0</v>
      </c>
      <c r="AJ11" s="70" t="s">
        <v>8</v>
      </c>
      <c r="AK11" s="26" t="s">
        <v>8</v>
      </c>
      <c r="AL11" s="31">
        <f t="shared" si="118"/>
        <v>0.65934559687279082</v>
      </c>
      <c r="AM11" s="29">
        <f t="shared" si="119"/>
        <v>4.4997156941667393E-2</v>
      </c>
      <c r="AN11" s="47">
        <f t="shared" si="183"/>
        <v>629589.69943572383</v>
      </c>
      <c r="AO11" s="74">
        <f t="shared" si="120"/>
        <v>0</v>
      </c>
      <c r="AP11" s="70" t="s">
        <v>8</v>
      </c>
      <c r="AQ11" s="26" t="s">
        <v>8</v>
      </c>
      <c r="AR11" s="31">
        <f t="shared" si="121"/>
        <v>0.65934559687279082</v>
      </c>
      <c r="AS11" s="29">
        <f t="shared" si="122"/>
        <v>4.4997156941667393E-2</v>
      </c>
      <c r="AT11" s="47">
        <f t="shared" si="184"/>
        <v>629589.69943572383</v>
      </c>
      <c r="AU11" s="74">
        <f t="shared" si="123"/>
        <v>0</v>
      </c>
      <c r="AV11" s="70" t="s">
        <v>8</v>
      </c>
      <c r="AW11" s="26" t="s">
        <v>8</v>
      </c>
      <c r="AX11" s="31">
        <f t="shared" si="124"/>
        <v>0.65934559687279082</v>
      </c>
      <c r="AY11" s="29">
        <f t="shared" si="125"/>
        <v>4.4997156941667393E-2</v>
      </c>
      <c r="AZ11" s="47">
        <f t="shared" si="185"/>
        <v>629589.69943572383</v>
      </c>
      <c r="BA11" s="74">
        <f t="shared" si="126"/>
        <v>0</v>
      </c>
      <c r="BB11" s="70" t="s">
        <v>8</v>
      </c>
      <c r="BC11" s="26" t="s">
        <v>8</v>
      </c>
      <c r="BD11" s="31">
        <f t="shared" si="127"/>
        <v>0.65934559687279082</v>
      </c>
      <c r="BE11" s="29">
        <f t="shared" si="128"/>
        <v>4.4997156941667393E-2</v>
      </c>
      <c r="BF11" s="47">
        <f t="shared" si="186"/>
        <v>629589.69943572383</v>
      </c>
      <c r="BG11" s="74">
        <f t="shared" si="129"/>
        <v>0</v>
      </c>
      <c r="BH11" s="70" t="s">
        <v>8</v>
      </c>
      <c r="BI11" s="26" t="s">
        <v>8</v>
      </c>
      <c r="BJ11" s="31">
        <f t="shared" si="130"/>
        <v>0.65934559687279082</v>
      </c>
      <c r="BK11" s="29">
        <f t="shared" si="131"/>
        <v>4.4997156941667393E-2</v>
      </c>
      <c r="BL11" s="47">
        <f t="shared" si="187"/>
        <v>629589.69943572383</v>
      </c>
      <c r="BM11" s="74">
        <f t="shared" si="132"/>
        <v>0</v>
      </c>
      <c r="BN11" s="70" t="s">
        <v>8</v>
      </c>
      <c r="BO11" s="26" t="s">
        <v>8</v>
      </c>
      <c r="BP11" s="31">
        <f t="shared" si="133"/>
        <v>0.65934559687279082</v>
      </c>
      <c r="BQ11" s="29">
        <f t="shared" si="134"/>
        <v>4.4997156941667393E-2</v>
      </c>
      <c r="BR11" s="47">
        <f t="shared" si="188"/>
        <v>629589.69943572383</v>
      </c>
      <c r="BS11" s="117">
        <f t="shared" si="135"/>
        <v>0</v>
      </c>
      <c r="BT11" s="70" t="s">
        <v>8</v>
      </c>
      <c r="BU11" s="26" t="s">
        <v>8</v>
      </c>
      <c r="BV11" s="31">
        <f t="shared" si="189"/>
        <v>0.65934559687279082</v>
      </c>
      <c r="BW11" s="29">
        <f t="shared" si="136"/>
        <v>4.4997156941667393E-2</v>
      </c>
      <c r="BX11" s="47">
        <f t="shared" si="190"/>
        <v>629589.69943572383</v>
      </c>
      <c r="BY11" s="117">
        <f t="shared" si="137"/>
        <v>0</v>
      </c>
      <c r="BZ11" s="70" t="s">
        <v>8</v>
      </c>
      <c r="CA11" s="26" t="s">
        <v>8</v>
      </c>
      <c r="CB11" s="31">
        <f t="shared" si="191"/>
        <v>0.65934559687279082</v>
      </c>
      <c r="CC11" s="29">
        <f t="shared" si="138"/>
        <v>4.4997156941667393E-2</v>
      </c>
      <c r="CD11" s="47">
        <f t="shared" si="192"/>
        <v>629589.69943572383</v>
      </c>
      <c r="CE11" s="117">
        <f t="shared" si="139"/>
        <v>0</v>
      </c>
      <c r="CF11" s="70" t="s">
        <v>8</v>
      </c>
      <c r="CG11" s="26" t="s">
        <v>8</v>
      </c>
      <c r="CH11" s="31">
        <f t="shared" si="140"/>
        <v>0.65934559687279082</v>
      </c>
      <c r="CI11" s="29">
        <f t="shared" si="141"/>
        <v>4.4997156941667393E-2</v>
      </c>
      <c r="CJ11" s="47">
        <f t="shared" si="193"/>
        <v>629589.69943572383</v>
      </c>
      <c r="CK11" s="117">
        <f t="shared" si="142"/>
        <v>0</v>
      </c>
      <c r="CL11" s="70" t="s">
        <v>8</v>
      </c>
      <c r="CM11" s="26" t="s">
        <v>8</v>
      </c>
      <c r="CN11" s="31">
        <f t="shared" si="194"/>
        <v>0.65934559687279082</v>
      </c>
      <c r="CO11" s="29">
        <f t="shared" si="143"/>
        <v>4.4997156941667393E-2</v>
      </c>
      <c r="CP11" s="47">
        <f t="shared" si="195"/>
        <v>629589.69943572383</v>
      </c>
      <c r="CQ11" s="117">
        <f t="shared" si="144"/>
        <v>0</v>
      </c>
      <c r="CR11" s="70" t="s">
        <v>8</v>
      </c>
      <c r="CS11" s="26" t="s">
        <v>8</v>
      </c>
      <c r="CT11" s="31">
        <f t="shared" si="196"/>
        <v>0.65934559687279082</v>
      </c>
      <c r="CU11" s="29">
        <f t="shared" si="145"/>
        <v>4.4997156941667393E-2</v>
      </c>
      <c r="CV11" s="47">
        <f t="shared" si="197"/>
        <v>629589.69943572383</v>
      </c>
      <c r="CW11" s="117">
        <f t="shared" si="146"/>
        <v>0</v>
      </c>
      <c r="CX11" s="70" t="s">
        <v>8</v>
      </c>
      <c r="CY11" s="26" t="s">
        <v>8</v>
      </c>
      <c r="CZ11" s="31">
        <f t="shared" si="198"/>
        <v>0.65934559687279082</v>
      </c>
      <c r="DA11" s="29">
        <f t="shared" si="147"/>
        <v>4.4997156941667393E-2</v>
      </c>
      <c r="DB11" s="47">
        <f t="shared" si="199"/>
        <v>629589.69943572383</v>
      </c>
      <c r="DC11" s="117">
        <f t="shared" si="148"/>
        <v>0</v>
      </c>
      <c r="DD11" s="70" t="s">
        <v>8</v>
      </c>
      <c r="DE11" s="26" t="s">
        <v>8</v>
      </c>
      <c r="DF11" s="31">
        <f t="shared" si="200"/>
        <v>0.65934559687279082</v>
      </c>
      <c r="DG11" s="29">
        <f t="shared" si="149"/>
        <v>4.4997156941667393E-2</v>
      </c>
      <c r="DH11" s="47">
        <f t="shared" si="201"/>
        <v>629589.69943572383</v>
      </c>
      <c r="DI11" s="117">
        <f t="shared" si="150"/>
        <v>0</v>
      </c>
      <c r="DJ11" s="70" t="s">
        <v>8</v>
      </c>
      <c r="DK11" s="26" t="s">
        <v>8</v>
      </c>
      <c r="DL11" s="31">
        <f t="shared" si="202"/>
        <v>0.65934559687279082</v>
      </c>
      <c r="DM11" s="29">
        <f t="shared" si="151"/>
        <v>4.4997156941667393E-2</v>
      </c>
      <c r="DN11" s="47">
        <f t="shared" si="203"/>
        <v>629589.69943572383</v>
      </c>
      <c r="DO11" s="117">
        <f t="shared" si="152"/>
        <v>0</v>
      </c>
      <c r="DP11" s="70" t="s">
        <v>8</v>
      </c>
      <c r="DQ11" s="26" t="s">
        <v>8</v>
      </c>
      <c r="DR11" s="31">
        <f t="shared" si="204"/>
        <v>0.65934559687279082</v>
      </c>
      <c r="DS11" s="29">
        <f t="shared" si="153"/>
        <v>4.4997156941667393E-2</v>
      </c>
      <c r="DT11" s="47">
        <f t="shared" si="205"/>
        <v>629589.69943572383</v>
      </c>
      <c r="DU11" s="117">
        <f t="shared" si="154"/>
        <v>0</v>
      </c>
      <c r="DV11" s="70" t="s">
        <v>8</v>
      </c>
      <c r="DW11" s="26" t="s">
        <v>8</v>
      </c>
      <c r="DX11" s="31">
        <f t="shared" si="206"/>
        <v>0.65934559687279082</v>
      </c>
      <c r="DY11" s="29">
        <f t="shared" si="155"/>
        <v>4.4997156941667393E-2</v>
      </c>
      <c r="DZ11" s="30">
        <f t="shared" si="207"/>
        <v>629589.69943572383</v>
      </c>
      <c r="EA11" s="74">
        <f t="shared" si="156"/>
        <v>0</v>
      </c>
      <c r="EB11" s="70" t="s">
        <v>8</v>
      </c>
      <c r="EC11" s="26" t="s">
        <v>8</v>
      </c>
      <c r="ED11" s="31">
        <f t="shared" si="208"/>
        <v>0.65934559687279082</v>
      </c>
      <c r="EE11" s="29">
        <f t="shared" si="157"/>
        <v>4.4997156941667393E-2</v>
      </c>
      <c r="EF11" s="30">
        <f t="shared" si="209"/>
        <v>629589.69943572383</v>
      </c>
      <c r="EG11" s="74">
        <f t="shared" si="158"/>
        <v>0</v>
      </c>
      <c r="EH11" s="70" t="s">
        <v>8</v>
      </c>
      <c r="EI11" s="26" t="s">
        <v>8</v>
      </c>
      <c r="EJ11" s="31">
        <f t="shared" si="210"/>
        <v>0.65934559687279082</v>
      </c>
      <c r="EK11" s="29">
        <f t="shared" si="159"/>
        <v>4.4997156941667393E-2</v>
      </c>
      <c r="EL11" s="30">
        <f t="shared" si="211"/>
        <v>629589.69943572383</v>
      </c>
      <c r="EM11" s="74">
        <f t="shared" si="160"/>
        <v>0</v>
      </c>
      <c r="EN11" s="70" t="s">
        <v>8</v>
      </c>
      <c r="EO11" s="26" t="s">
        <v>8</v>
      </c>
      <c r="EP11" s="31">
        <f t="shared" si="212"/>
        <v>0.65934559687279082</v>
      </c>
      <c r="EQ11" s="29">
        <f t="shared" si="161"/>
        <v>4.4997156941667393E-2</v>
      </c>
      <c r="ER11" s="30">
        <f t="shared" si="213"/>
        <v>629589.69943572383</v>
      </c>
      <c r="ES11" s="74">
        <f t="shared" si="162"/>
        <v>0</v>
      </c>
      <c r="ET11" s="70" t="s">
        <v>8</v>
      </c>
      <c r="EU11" s="26" t="s">
        <v>8</v>
      </c>
      <c r="EV11" s="31">
        <f t="shared" si="214"/>
        <v>0.65934559687279082</v>
      </c>
      <c r="EW11" s="29">
        <f t="shared" si="163"/>
        <v>4.4997156941667393E-2</v>
      </c>
      <c r="EX11" s="30">
        <f t="shared" si="215"/>
        <v>629589.69943572383</v>
      </c>
      <c r="EY11" s="74">
        <f t="shared" si="164"/>
        <v>0</v>
      </c>
      <c r="EZ11" s="70" t="s">
        <v>8</v>
      </c>
      <c r="FA11" s="26" t="s">
        <v>8</v>
      </c>
      <c r="FB11" s="31">
        <f t="shared" si="216"/>
        <v>0.65934559687279082</v>
      </c>
      <c r="FC11" s="29">
        <f t="shared" si="165"/>
        <v>4.4997156941667393E-2</v>
      </c>
      <c r="FD11" s="30">
        <f t="shared" si="217"/>
        <v>629589.69943572383</v>
      </c>
      <c r="FE11" s="74">
        <f t="shared" si="166"/>
        <v>0</v>
      </c>
      <c r="FF11" s="70" t="s">
        <v>8</v>
      </c>
      <c r="FG11" s="26" t="s">
        <v>8</v>
      </c>
      <c r="FH11" s="31">
        <f t="shared" si="218"/>
        <v>0.65934559687279082</v>
      </c>
      <c r="FI11" s="29">
        <f t="shared" si="167"/>
        <v>4.4997156941667393E-2</v>
      </c>
      <c r="FJ11" s="30">
        <f t="shared" si="219"/>
        <v>629589.69943572383</v>
      </c>
      <c r="FK11" s="74">
        <f t="shared" si="168"/>
        <v>0</v>
      </c>
      <c r="FL11" s="70" t="s">
        <v>8</v>
      </c>
      <c r="FM11" s="26" t="s">
        <v>8</v>
      </c>
      <c r="FN11" s="31">
        <f t="shared" si="220"/>
        <v>0.65934559687279082</v>
      </c>
      <c r="FO11" s="29">
        <f t="shared" si="169"/>
        <v>4.4997156941667393E-2</v>
      </c>
      <c r="FP11" s="30">
        <f t="shared" si="221"/>
        <v>629589.69943572383</v>
      </c>
      <c r="FQ11" s="74">
        <f t="shared" si="170"/>
        <v>0</v>
      </c>
      <c r="FR11" s="70" t="s">
        <v>8</v>
      </c>
      <c r="FS11" s="26" t="s">
        <v>8</v>
      </c>
      <c r="FT11" s="31">
        <f t="shared" si="222"/>
        <v>0.65934559687279082</v>
      </c>
      <c r="FU11" s="29">
        <f t="shared" si="171"/>
        <v>4.4997156941667393E-2</v>
      </c>
      <c r="FV11" s="30">
        <f t="shared" si="223"/>
        <v>629589.69943572383</v>
      </c>
      <c r="FW11" s="74">
        <f t="shared" si="172"/>
        <v>0</v>
      </c>
      <c r="FX11" s="70" t="s">
        <v>8</v>
      </c>
      <c r="FY11" s="26" t="s">
        <v>8</v>
      </c>
      <c r="FZ11" s="31">
        <f t="shared" si="224"/>
        <v>0.65934559687279082</v>
      </c>
      <c r="GA11" s="29">
        <f t="shared" si="173"/>
        <v>4.4997156941667393E-2</v>
      </c>
      <c r="GB11" s="30">
        <f t="shared" si="225"/>
        <v>629589.69943572383</v>
      </c>
      <c r="GC11" s="74">
        <f t="shared" si="174"/>
        <v>0</v>
      </c>
      <c r="GD11" s="70" t="s">
        <v>8</v>
      </c>
      <c r="GE11" s="26" t="s">
        <v>8</v>
      </c>
      <c r="GF11" s="31">
        <f t="shared" si="226"/>
        <v>0.65934559687279082</v>
      </c>
      <c r="GG11" s="29">
        <f t="shared" si="175"/>
        <v>4.4997156941667393E-2</v>
      </c>
      <c r="GH11" s="30">
        <f t="shared" si="227"/>
        <v>629589.69943572383</v>
      </c>
      <c r="GI11" s="117">
        <f t="shared" si="176"/>
        <v>0</v>
      </c>
      <c r="GJ11" s="166">
        <f t="shared" si="228"/>
        <v>2487460.8749048114</v>
      </c>
      <c r="GK11" s="85">
        <f t="shared" si="177"/>
        <v>3043396.1842149626</v>
      </c>
      <c r="GL11" s="80">
        <f t="shared" si="178"/>
        <v>0.65934559687279082</v>
      </c>
      <c r="GM11" s="85">
        <v>3043396.18</v>
      </c>
      <c r="GN11" s="255"/>
    </row>
    <row r="12" spans="1:196" s="21" customFormat="1" ht="37.5" customHeight="1" x14ac:dyDescent="0.2">
      <c r="A12" s="194" t="s">
        <v>181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93">
        <f>'Исходные данные'!C13</f>
        <v>1270</v>
      </c>
      <c r="H12" s="27">
        <f>'Исходные данные'!D13</f>
        <v>1803393.8</v>
      </c>
      <c r="I12" s="28">
        <f>'Расчет КРП'!F9</f>
        <v>4.365205356037241</v>
      </c>
      <c r="J12" s="100" t="s">
        <v>8</v>
      </c>
      <c r="K12" s="104">
        <f t="shared" si="104"/>
        <v>0.18637442826160844</v>
      </c>
      <c r="L12" s="71">
        <f t="shared" si="105"/>
        <v>797782.8732473359</v>
      </c>
      <c r="M12" s="67">
        <f t="shared" si="106"/>
        <v>0.26882249195040203</v>
      </c>
      <c r="N12" s="26" t="s">
        <v>8</v>
      </c>
      <c r="O12" s="29">
        <f t="shared" si="107"/>
        <v>0.12768280374906754</v>
      </c>
      <c r="P12" s="30">
        <f t="shared" si="179"/>
        <v>1680136.2577373055</v>
      </c>
      <c r="Q12" s="74">
        <f t="shared" si="108"/>
        <v>1680136.2577373055</v>
      </c>
      <c r="R12" s="158" t="s">
        <v>8</v>
      </c>
      <c r="S12" s="26" t="s">
        <v>8</v>
      </c>
      <c r="T12" s="31">
        <f t="shared" si="109"/>
        <v>0.44245868524184434</v>
      </c>
      <c r="U12" s="29">
        <f t="shared" si="110"/>
        <v>8.6947206680669298E-2</v>
      </c>
      <c r="V12" s="47">
        <f t="shared" si="180"/>
        <v>1444176.3197610048</v>
      </c>
      <c r="W12" s="74">
        <f t="shared" si="111"/>
        <v>1444176.3197610048</v>
      </c>
      <c r="X12" s="70" t="s">
        <v>8</v>
      </c>
      <c r="Y12" s="26" t="s">
        <v>8</v>
      </c>
      <c r="Z12" s="31">
        <f t="shared" si="112"/>
        <v>0.59170924599258612</v>
      </c>
      <c r="AA12" s="29">
        <f t="shared" si="113"/>
        <v>5.98266596718392E-2</v>
      </c>
      <c r="AB12" s="47">
        <f t="shared" si="181"/>
        <v>1190411.8216946616</v>
      </c>
      <c r="AC12" s="74">
        <f t="shared" si="114"/>
        <v>654287.77626229299</v>
      </c>
      <c r="AD12" s="70" t="s">
        <v>8</v>
      </c>
      <c r="AE12" s="26" t="s">
        <v>8</v>
      </c>
      <c r="AF12" s="31">
        <f t="shared" si="115"/>
        <v>0.6593275943641087</v>
      </c>
      <c r="AG12" s="29">
        <f t="shared" si="116"/>
        <v>4.5015159450349507E-2</v>
      </c>
      <c r="AH12" s="47">
        <f t="shared" si="182"/>
        <v>958123.98181246733</v>
      </c>
      <c r="AI12" s="74">
        <f t="shared" si="117"/>
        <v>0</v>
      </c>
      <c r="AJ12" s="70" t="s">
        <v>8</v>
      </c>
      <c r="AK12" s="26" t="s">
        <v>8</v>
      </c>
      <c r="AL12" s="31">
        <f t="shared" si="118"/>
        <v>0.6593275943641087</v>
      </c>
      <c r="AM12" s="29">
        <f t="shared" si="119"/>
        <v>4.5015159450349507E-2</v>
      </c>
      <c r="AN12" s="47">
        <f t="shared" si="183"/>
        <v>958123.98181246733</v>
      </c>
      <c r="AO12" s="74">
        <f t="shared" si="120"/>
        <v>0</v>
      </c>
      <c r="AP12" s="70" t="s">
        <v>8</v>
      </c>
      <c r="AQ12" s="26" t="s">
        <v>8</v>
      </c>
      <c r="AR12" s="31">
        <f t="shared" si="121"/>
        <v>0.6593275943641087</v>
      </c>
      <c r="AS12" s="29">
        <f t="shared" si="122"/>
        <v>4.5015159450349507E-2</v>
      </c>
      <c r="AT12" s="47">
        <f t="shared" si="184"/>
        <v>958123.98181246733</v>
      </c>
      <c r="AU12" s="74">
        <f t="shared" si="123"/>
        <v>0</v>
      </c>
      <c r="AV12" s="70" t="s">
        <v>8</v>
      </c>
      <c r="AW12" s="26" t="s">
        <v>8</v>
      </c>
      <c r="AX12" s="31">
        <f t="shared" si="124"/>
        <v>0.6593275943641087</v>
      </c>
      <c r="AY12" s="29">
        <f t="shared" si="125"/>
        <v>4.5015159450349507E-2</v>
      </c>
      <c r="AZ12" s="47">
        <f t="shared" si="185"/>
        <v>958123.98181246733</v>
      </c>
      <c r="BA12" s="74">
        <f t="shared" si="126"/>
        <v>0</v>
      </c>
      <c r="BB12" s="70" t="s">
        <v>8</v>
      </c>
      <c r="BC12" s="26" t="s">
        <v>8</v>
      </c>
      <c r="BD12" s="31">
        <f t="shared" si="127"/>
        <v>0.6593275943641087</v>
      </c>
      <c r="BE12" s="29">
        <f t="shared" si="128"/>
        <v>4.5015159450349507E-2</v>
      </c>
      <c r="BF12" s="47">
        <f t="shared" si="186"/>
        <v>958123.98181246733</v>
      </c>
      <c r="BG12" s="74">
        <f t="shared" si="129"/>
        <v>0</v>
      </c>
      <c r="BH12" s="70" t="s">
        <v>8</v>
      </c>
      <c r="BI12" s="26" t="s">
        <v>8</v>
      </c>
      <c r="BJ12" s="31">
        <f t="shared" si="130"/>
        <v>0.6593275943641087</v>
      </c>
      <c r="BK12" s="29">
        <f t="shared" si="131"/>
        <v>4.5015159450349507E-2</v>
      </c>
      <c r="BL12" s="47">
        <f t="shared" si="187"/>
        <v>958123.98181246733</v>
      </c>
      <c r="BM12" s="74">
        <f t="shared" si="132"/>
        <v>0</v>
      </c>
      <c r="BN12" s="70" t="s">
        <v>8</v>
      </c>
      <c r="BO12" s="26" t="s">
        <v>8</v>
      </c>
      <c r="BP12" s="31">
        <f t="shared" si="133"/>
        <v>0.6593275943641087</v>
      </c>
      <c r="BQ12" s="29">
        <f t="shared" si="134"/>
        <v>4.5015159450349507E-2</v>
      </c>
      <c r="BR12" s="47">
        <f t="shared" si="188"/>
        <v>958123.98181246733</v>
      </c>
      <c r="BS12" s="117">
        <f t="shared" si="135"/>
        <v>0</v>
      </c>
      <c r="BT12" s="70" t="s">
        <v>8</v>
      </c>
      <c r="BU12" s="26" t="s">
        <v>8</v>
      </c>
      <c r="BV12" s="31">
        <f t="shared" si="189"/>
        <v>0.6593275943641087</v>
      </c>
      <c r="BW12" s="29">
        <f t="shared" si="136"/>
        <v>4.5015159450349507E-2</v>
      </c>
      <c r="BX12" s="47">
        <f t="shared" si="190"/>
        <v>958123.98181246733</v>
      </c>
      <c r="BY12" s="117">
        <f t="shared" si="137"/>
        <v>0</v>
      </c>
      <c r="BZ12" s="70" t="s">
        <v>8</v>
      </c>
      <c r="CA12" s="26" t="s">
        <v>8</v>
      </c>
      <c r="CB12" s="31">
        <f t="shared" si="191"/>
        <v>0.6593275943641087</v>
      </c>
      <c r="CC12" s="29">
        <f t="shared" si="138"/>
        <v>4.5015159450349507E-2</v>
      </c>
      <c r="CD12" s="47">
        <f t="shared" si="192"/>
        <v>958123.98181246733</v>
      </c>
      <c r="CE12" s="117">
        <f t="shared" si="139"/>
        <v>0</v>
      </c>
      <c r="CF12" s="70" t="s">
        <v>8</v>
      </c>
      <c r="CG12" s="26" t="s">
        <v>8</v>
      </c>
      <c r="CH12" s="31">
        <f t="shared" si="140"/>
        <v>0.6593275943641087</v>
      </c>
      <c r="CI12" s="29">
        <f t="shared" si="141"/>
        <v>4.5015159450349507E-2</v>
      </c>
      <c r="CJ12" s="47">
        <f t="shared" si="193"/>
        <v>958123.98181246733</v>
      </c>
      <c r="CK12" s="117">
        <f t="shared" si="142"/>
        <v>0</v>
      </c>
      <c r="CL12" s="70" t="s">
        <v>8</v>
      </c>
      <c r="CM12" s="26" t="s">
        <v>8</v>
      </c>
      <c r="CN12" s="31">
        <f t="shared" si="194"/>
        <v>0.6593275943641087</v>
      </c>
      <c r="CO12" s="29">
        <f t="shared" si="143"/>
        <v>4.5015159450349507E-2</v>
      </c>
      <c r="CP12" s="47">
        <f t="shared" si="195"/>
        <v>958123.98181246733</v>
      </c>
      <c r="CQ12" s="117">
        <f t="shared" si="144"/>
        <v>0</v>
      </c>
      <c r="CR12" s="70" t="s">
        <v>8</v>
      </c>
      <c r="CS12" s="26" t="s">
        <v>8</v>
      </c>
      <c r="CT12" s="31">
        <f t="shared" si="196"/>
        <v>0.6593275943641087</v>
      </c>
      <c r="CU12" s="29">
        <f t="shared" si="145"/>
        <v>4.5015159450349507E-2</v>
      </c>
      <c r="CV12" s="47">
        <f t="shared" si="197"/>
        <v>958123.98181246733</v>
      </c>
      <c r="CW12" s="117">
        <f t="shared" si="146"/>
        <v>0</v>
      </c>
      <c r="CX12" s="70" t="s">
        <v>8</v>
      </c>
      <c r="CY12" s="26" t="s">
        <v>8</v>
      </c>
      <c r="CZ12" s="31">
        <f t="shared" si="198"/>
        <v>0.6593275943641087</v>
      </c>
      <c r="DA12" s="29">
        <f t="shared" si="147"/>
        <v>4.5015159450349507E-2</v>
      </c>
      <c r="DB12" s="47">
        <f t="shared" si="199"/>
        <v>958123.98181246733</v>
      </c>
      <c r="DC12" s="117">
        <f t="shared" si="148"/>
        <v>0</v>
      </c>
      <c r="DD12" s="70" t="s">
        <v>8</v>
      </c>
      <c r="DE12" s="26" t="s">
        <v>8</v>
      </c>
      <c r="DF12" s="31">
        <f t="shared" si="200"/>
        <v>0.6593275943641087</v>
      </c>
      <c r="DG12" s="29">
        <f t="shared" si="149"/>
        <v>4.5015159450349507E-2</v>
      </c>
      <c r="DH12" s="47">
        <f t="shared" si="201"/>
        <v>958123.98181246733</v>
      </c>
      <c r="DI12" s="117">
        <f t="shared" si="150"/>
        <v>0</v>
      </c>
      <c r="DJ12" s="70" t="s">
        <v>8</v>
      </c>
      <c r="DK12" s="26" t="s">
        <v>8</v>
      </c>
      <c r="DL12" s="31">
        <f t="shared" si="202"/>
        <v>0.6593275943641087</v>
      </c>
      <c r="DM12" s="29">
        <f t="shared" si="151"/>
        <v>4.5015159450349507E-2</v>
      </c>
      <c r="DN12" s="47">
        <f t="shared" si="203"/>
        <v>958123.98181246733</v>
      </c>
      <c r="DO12" s="117">
        <f t="shared" si="152"/>
        <v>0</v>
      </c>
      <c r="DP12" s="70" t="s">
        <v>8</v>
      </c>
      <c r="DQ12" s="26" t="s">
        <v>8</v>
      </c>
      <c r="DR12" s="31">
        <f t="shared" si="204"/>
        <v>0.6593275943641087</v>
      </c>
      <c r="DS12" s="29">
        <f t="shared" si="153"/>
        <v>4.5015159450349507E-2</v>
      </c>
      <c r="DT12" s="47">
        <f t="shared" si="205"/>
        <v>958123.98181246733</v>
      </c>
      <c r="DU12" s="117">
        <f t="shared" si="154"/>
        <v>0</v>
      </c>
      <c r="DV12" s="70" t="s">
        <v>8</v>
      </c>
      <c r="DW12" s="26" t="s">
        <v>8</v>
      </c>
      <c r="DX12" s="31">
        <f t="shared" si="206"/>
        <v>0.6593275943641087</v>
      </c>
      <c r="DY12" s="29">
        <f t="shared" si="155"/>
        <v>4.5015159450349507E-2</v>
      </c>
      <c r="DZ12" s="30">
        <f t="shared" si="207"/>
        <v>958123.98181246733</v>
      </c>
      <c r="EA12" s="74">
        <f t="shared" si="156"/>
        <v>0</v>
      </c>
      <c r="EB12" s="70" t="s">
        <v>8</v>
      </c>
      <c r="EC12" s="26" t="s">
        <v>8</v>
      </c>
      <c r="ED12" s="31">
        <f t="shared" si="208"/>
        <v>0.6593275943641087</v>
      </c>
      <c r="EE12" s="29">
        <f t="shared" si="157"/>
        <v>4.5015159450349507E-2</v>
      </c>
      <c r="EF12" s="30">
        <f t="shared" si="209"/>
        <v>958123.98181246733</v>
      </c>
      <c r="EG12" s="74">
        <f t="shared" si="158"/>
        <v>0</v>
      </c>
      <c r="EH12" s="70" t="s">
        <v>8</v>
      </c>
      <c r="EI12" s="26" t="s">
        <v>8</v>
      </c>
      <c r="EJ12" s="31">
        <f t="shared" si="210"/>
        <v>0.6593275943641087</v>
      </c>
      <c r="EK12" s="29">
        <f t="shared" si="159"/>
        <v>4.5015159450349507E-2</v>
      </c>
      <c r="EL12" s="30">
        <f t="shared" si="211"/>
        <v>958123.98181246733</v>
      </c>
      <c r="EM12" s="74">
        <f t="shared" si="160"/>
        <v>0</v>
      </c>
      <c r="EN12" s="70" t="s">
        <v>8</v>
      </c>
      <c r="EO12" s="26" t="s">
        <v>8</v>
      </c>
      <c r="EP12" s="31">
        <f t="shared" si="212"/>
        <v>0.6593275943641087</v>
      </c>
      <c r="EQ12" s="29">
        <f t="shared" si="161"/>
        <v>4.5015159450349507E-2</v>
      </c>
      <c r="ER12" s="30">
        <f t="shared" si="213"/>
        <v>958123.98181246733</v>
      </c>
      <c r="ES12" s="74">
        <f t="shared" si="162"/>
        <v>0</v>
      </c>
      <c r="ET12" s="70" t="s">
        <v>8</v>
      </c>
      <c r="EU12" s="26" t="s">
        <v>8</v>
      </c>
      <c r="EV12" s="31">
        <f t="shared" si="214"/>
        <v>0.6593275943641087</v>
      </c>
      <c r="EW12" s="29">
        <f t="shared" si="163"/>
        <v>4.5015159450349507E-2</v>
      </c>
      <c r="EX12" s="30">
        <f t="shared" si="215"/>
        <v>958123.98181246733</v>
      </c>
      <c r="EY12" s="74">
        <f t="shared" si="164"/>
        <v>0</v>
      </c>
      <c r="EZ12" s="70" t="s">
        <v>8</v>
      </c>
      <c r="FA12" s="26" t="s">
        <v>8</v>
      </c>
      <c r="FB12" s="31">
        <f t="shared" si="216"/>
        <v>0.6593275943641087</v>
      </c>
      <c r="FC12" s="29">
        <f t="shared" si="165"/>
        <v>4.5015159450349507E-2</v>
      </c>
      <c r="FD12" s="30">
        <f t="shared" si="217"/>
        <v>958123.98181246733</v>
      </c>
      <c r="FE12" s="74">
        <f t="shared" si="166"/>
        <v>0</v>
      </c>
      <c r="FF12" s="70" t="s">
        <v>8</v>
      </c>
      <c r="FG12" s="26" t="s">
        <v>8</v>
      </c>
      <c r="FH12" s="31">
        <f t="shared" si="218"/>
        <v>0.6593275943641087</v>
      </c>
      <c r="FI12" s="29">
        <f t="shared" si="167"/>
        <v>4.5015159450349507E-2</v>
      </c>
      <c r="FJ12" s="30">
        <f t="shared" si="219"/>
        <v>958123.98181246733</v>
      </c>
      <c r="FK12" s="74">
        <f t="shared" si="168"/>
        <v>0</v>
      </c>
      <c r="FL12" s="70" t="s">
        <v>8</v>
      </c>
      <c r="FM12" s="26" t="s">
        <v>8</v>
      </c>
      <c r="FN12" s="31">
        <f t="shared" si="220"/>
        <v>0.6593275943641087</v>
      </c>
      <c r="FO12" s="29">
        <f t="shared" si="169"/>
        <v>4.5015159450349507E-2</v>
      </c>
      <c r="FP12" s="30">
        <f t="shared" si="221"/>
        <v>958123.98181246733</v>
      </c>
      <c r="FQ12" s="74">
        <f t="shared" si="170"/>
        <v>0</v>
      </c>
      <c r="FR12" s="70" t="s">
        <v>8</v>
      </c>
      <c r="FS12" s="26" t="s">
        <v>8</v>
      </c>
      <c r="FT12" s="31">
        <f t="shared" si="222"/>
        <v>0.6593275943641087</v>
      </c>
      <c r="FU12" s="29">
        <f t="shared" si="171"/>
        <v>4.5015159450349507E-2</v>
      </c>
      <c r="FV12" s="30">
        <f t="shared" si="223"/>
        <v>958123.98181246733</v>
      </c>
      <c r="FW12" s="74">
        <f t="shared" si="172"/>
        <v>0</v>
      </c>
      <c r="FX12" s="70" t="s">
        <v>8</v>
      </c>
      <c r="FY12" s="26" t="s">
        <v>8</v>
      </c>
      <c r="FZ12" s="31">
        <f t="shared" si="224"/>
        <v>0.6593275943641087</v>
      </c>
      <c r="GA12" s="29">
        <f t="shared" si="173"/>
        <v>4.5015159450349507E-2</v>
      </c>
      <c r="GB12" s="30">
        <f t="shared" si="225"/>
        <v>958123.98181246733</v>
      </c>
      <c r="GC12" s="74">
        <f t="shared" si="174"/>
        <v>0</v>
      </c>
      <c r="GD12" s="70" t="s">
        <v>8</v>
      </c>
      <c r="GE12" s="26" t="s">
        <v>8</v>
      </c>
      <c r="GF12" s="31">
        <f t="shared" si="226"/>
        <v>0.6593275943641087</v>
      </c>
      <c r="GG12" s="29">
        <f t="shared" si="175"/>
        <v>4.5015159450349507E-2</v>
      </c>
      <c r="GH12" s="30">
        <f t="shared" si="227"/>
        <v>958123.98181246733</v>
      </c>
      <c r="GI12" s="117">
        <f t="shared" si="176"/>
        <v>0</v>
      </c>
      <c r="GJ12" s="166">
        <f t="shared" si="228"/>
        <v>3778600.3537606033</v>
      </c>
      <c r="GK12" s="85">
        <f t="shared" si="177"/>
        <v>4576383.2270079395</v>
      </c>
      <c r="GL12" s="80">
        <f t="shared" si="178"/>
        <v>0.65932759436410882</v>
      </c>
      <c r="GM12" s="85">
        <v>4576383.2300000004</v>
      </c>
      <c r="GN12" s="255"/>
    </row>
    <row r="13" spans="1:196" s="21" customFormat="1" ht="37.5" customHeight="1" x14ac:dyDescent="0.2">
      <c r="A13" s="194" t="s">
        <v>182</v>
      </c>
      <c r="B13" s="153" t="s">
        <v>8</v>
      </c>
      <c r="C13" s="153" t="s">
        <v>8</v>
      </c>
      <c r="D13" s="153" t="s">
        <v>8</v>
      </c>
      <c r="E13" s="153" t="s">
        <v>8</v>
      </c>
      <c r="F13" s="153" t="s">
        <v>8</v>
      </c>
      <c r="G13" s="93">
        <f>'Исходные данные'!C14</f>
        <v>981</v>
      </c>
      <c r="H13" s="27">
        <f>'Исходные данные'!D14</f>
        <v>1333480.69</v>
      </c>
      <c r="I13" s="28">
        <f>'Расчет КРП'!F10</f>
        <v>4.5291199019795805</v>
      </c>
      <c r="J13" s="100" t="s">
        <v>8</v>
      </c>
      <c r="K13" s="104">
        <f t="shared" si="104"/>
        <v>0.17195232716559228</v>
      </c>
      <c r="L13" s="71">
        <f t="shared" si="105"/>
        <v>616240.15642176114</v>
      </c>
      <c r="M13" s="67">
        <f t="shared" si="106"/>
        <v>0.25141649172699315</v>
      </c>
      <c r="N13" s="26" t="s">
        <v>8</v>
      </c>
      <c r="O13" s="29">
        <f t="shared" si="107"/>
        <v>0.14508880397247642</v>
      </c>
      <c r="P13" s="30">
        <f t="shared" si="179"/>
        <v>1530102.1284323323</v>
      </c>
      <c r="Q13" s="74">
        <f t="shared" si="108"/>
        <v>1530102.1284323323</v>
      </c>
      <c r="R13" s="158" t="s">
        <v>8</v>
      </c>
      <c r="S13" s="26" t="s">
        <v>8</v>
      </c>
      <c r="T13" s="31">
        <f t="shared" si="109"/>
        <v>0.44872315222686548</v>
      </c>
      <c r="U13" s="29">
        <f t="shared" si="110"/>
        <v>8.0682739695648154E-2</v>
      </c>
      <c r="V13" s="47">
        <f t="shared" si="180"/>
        <v>1074038.0006802019</v>
      </c>
      <c r="W13" s="74">
        <f t="shared" si="111"/>
        <v>1074038.0006802019</v>
      </c>
      <c r="X13" s="70" t="s">
        <v>8</v>
      </c>
      <c r="Y13" s="26" t="s">
        <v>8</v>
      </c>
      <c r="Z13" s="31">
        <f t="shared" si="112"/>
        <v>0.5872203461241694</v>
      </c>
      <c r="AA13" s="29">
        <f t="shared" si="113"/>
        <v>6.4315559540255918E-2</v>
      </c>
      <c r="AB13" s="47">
        <f t="shared" si="181"/>
        <v>1025635.2843821592</v>
      </c>
      <c r="AC13" s="74">
        <f t="shared" si="114"/>
        <v>563721.40904920665</v>
      </c>
      <c r="AD13" s="70" t="s">
        <v>8</v>
      </c>
      <c r="AE13" s="26" t="s">
        <v>8</v>
      </c>
      <c r="AF13" s="31">
        <f t="shared" si="115"/>
        <v>0.65991221851947035</v>
      </c>
      <c r="AG13" s="29">
        <f t="shared" si="116"/>
        <v>4.4430535294987861E-2</v>
      </c>
      <c r="AH13" s="47">
        <f t="shared" si="182"/>
        <v>757912.18387145898</v>
      </c>
      <c r="AI13" s="74">
        <f t="shared" si="117"/>
        <v>0</v>
      </c>
      <c r="AJ13" s="70" t="s">
        <v>8</v>
      </c>
      <c r="AK13" s="26" t="s">
        <v>8</v>
      </c>
      <c r="AL13" s="31">
        <f t="shared" si="118"/>
        <v>0.65991221851947035</v>
      </c>
      <c r="AM13" s="29">
        <f t="shared" si="119"/>
        <v>4.4430535294987861E-2</v>
      </c>
      <c r="AN13" s="47">
        <f t="shared" si="183"/>
        <v>757912.18387145898</v>
      </c>
      <c r="AO13" s="74">
        <f t="shared" si="120"/>
        <v>0</v>
      </c>
      <c r="AP13" s="70" t="s">
        <v>8</v>
      </c>
      <c r="AQ13" s="26" t="s">
        <v>8</v>
      </c>
      <c r="AR13" s="31">
        <f t="shared" si="121"/>
        <v>0.65991221851947035</v>
      </c>
      <c r="AS13" s="29">
        <f t="shared" si="122"/>
        <v>4.4430535294987861E-2</v>
      </c>
      <c r="AT13" s="47">
        <f t="shared" si="184"/>
        <v>757912.18387145898</v>
      </c>
      <c r="AU13" s="74">
        <f t="shared" si="123"/>
        <v>0</v>
      </c>
      <c r="AV13" s="70" t="s">
        <v>8</v>
      </c>
      <c r="AW13" s="26" t="s">
        <v>8</v>
      </c>
      <c r="AX13" s="31">
        <f t="shared" si="124"/>
        <v>0.65991221851947035</v>
      </c>
      <c r="AY13" s="29">
        <f t="shared" si="125"/>
        <v>4.4430535294987861E-2</v>
      </c>
      <c r="AZ13" s="47">
        <f t="shared" si="185"/>
        <v>757912.18387145898</v>
      </c>
      <c r="BA13" s="74">
        <f t="shared" si="126"/>
        <v>0</v>
      </c>
      <c r="BB13" s="70" t="s">
        <v>8</v>
      </c>
      <c r="BC13" s="26" t="s">
        <v>8</v>
      </c>
      <c r="BD13" s="31">
        <f t="shared" si="127"/>
        <v>0.65991221851947035</v>
      </c>
      <c r="BE13" s="29">
        <f t="shared" si="128"/>
        <v>4.4430535294987861E-2</v>
      </c>
      <c r="BF13" s="47">
        <f t="shared" si="186"/>
        <v>757912.18387145898</v>
      </c>
      <c r="BG13" s="74">
        <f t="shared" si="129"/>
        <v>0</v>
      </c>
      <c r="BH13" s="70" t="s">
        <v>8</v>
      </c>
      <c r="BI13" s="26" t="s">
        <v>8</v>
      </c>
      <c r="BJ13" s="31">
        <f t="shared" si="130"/>
        <v>0.65991221851947035</v>
      </c>
      <c r="BK13" s="29">
        <f t="shared" si="131"/>
        <v>4.4430535294987861E-2</v>
      </c>
      <c r="BL13" s="47">
        <f t="shared" si="187"/>
        <v>757912.18387145898</v>
      </c>
      <c r="BM13" s="74">
        <f t="shared" si="132"/>
        <v>0</v>
      </c>
      <c r="BN13" s="70" t="s">
        <v>8</v>
      </c>
      <c r="BO13" s="26" t="s">
        <v>8</v>
      </c>
      <c r="BP13" s="31">
        <f t="shared" si="133"/>
        <v>0.65991221851947035</v>
      </c>
      <c r="BQ13" s="29">
        <f t="shared" si="134"/>
        <v>4.4430535294987861E-2</v>
      </c>
      <c r="BR13" s="47">
        <f t="shared" si="188"/>
        <v>757912.18387145898</v>
      </c>
      <c r="BS13" s="117">
        <f t="shared" si="135"/>
        <v>0</v>
      </c>
      <c r="BT13" s="70" t="s">
        <v>8</v>
      </c>
      <c r="BU13" s="26" t="s">
        <v>8</v>
      </c>
      <c r="BV13" s="31">
        <f t="shared" si="189"/>
        <v>0.65991221851947035</v>
      </c>
      <c r="BW13" s="29">
        <f t="shared" si="136"/>
        <v>4.4430535294987861E-2</v>
      </c>
      <c r="BX13" s="47">
        <f t="shared" si="190"/>
        <v>757912.18387145898</v>
      </c>
      <c r="BY13" s="117">
        <f t="shared" si="137"/>
        <v>0</v>
      </c>
      <c r="BZ13" s="70" t="s">
        <v>8</v>
      </c>
      <c r="CA13" s="26" t="s">
        <v>8</v>
      </c>
      <c r="CB13" s="31">
        <f t="shared" si="191"/>
        <v>0.65991221851947035</v>
      </c>
      <c r="CC13" s="29">
        <f t="shared" si="138"/>
        <v>4.4430535294987861E-2</v>
      </c>
      <c r="CD13" s="47">
        <f t="shared" si="192"/>
        <v>757912.18387145898</v>
      </c>
      <c r="CE13" s="117">
        <f t="shared" si="139"/>
        <v>0</v>
      </c>
      <c r="CF13" s="70" t="s">
        <v>8</v>
      </c>
      <c r="CG13" s="26" t="s">
        <v>8</v>
      </c>
      <c r="CH13" s="31">
        <f t="shared" si="140"/>
        <v>0.65991221851947035</v>
      </c>
      <c r="CI13" s="29">
        <f t="shared" si="141"/>
        <v>4.4430535294987861E-2</v>
      </c>
      <c r="CJ13" s="47">
        <f t="shared" si="193"/>
        <v>757912.18387145898</v>
      </c>
      <c r="CK13" s="117">
        <f t="shared" si="142"/>
        <v>0</v>
      </c>
      <c r="CL13" s="70" t="s">
        <v>8</v>
      </c>
      <c r="CM13" s="26" t="s">
        <v>8</v>
      </c>
      <c r="CN13" s="31">
        <f t="shared" si="194"/>
        <v>0.65991221851947035</v>
      </c>
      <c r="CO13" s="29">
        <f t="shared" si="143"/>
        <v>4.4430535294987861E-2</v>
      </c>
      <c r="CP13" s="47">
        <f t="shared" si="195"/>
        <v>757912.18387145898</v>
      </c>
      <c r="CQ13" s="117">
        <f t="shared" si="144"/>
        <v>0</v>
      </c>
      <c r="CR13" s="70" t="s">
        <v>8</v>
      </c>
      <c r="CS13" s="26" t="s">
        <v>8</v>
      </c>
      <c r="CT13" s="31">
        <f t="shared" si="196"/>
        <v>0.65991221851947035</v>
      </c>
      <c r="CU13" s="29">
        <f t="shared" si="145"/>
        <v>4.4430535294987861E-2</v>
      </c>
      <c r="CV13" s="47">
        <f t="shared" si="197"/>
        <v>757912.18387145898</v>
      </c>
      <c r="CW13" s="117">
        <f t="shared" si="146"/>
        <v>0</v>
      </c>
      <c r="CX13" s="70" t="s">
        <v>8</v>
      </c>
      <c r="CY13" s="26" t="s">
        <v>8</v>
      </c>
      <c r="CZ13" s="31">
        <f t="shared" si="198"/>
        <v>0.65991221851947035</v>
      </c>
      <c r="DA13" s="29">
        <f t="shared" si="147"/>
        <v>4.4430535294987861E-2</v>
      </c>
      <c r="DB13" s="47">
        <f t="shared" si="199"/>
        <v>757912.18387145898</v>
      </c>
      <c r="DC13" s="117">
        <f t="shared" si="148"/>
        <v>0</v>
      </c>
      <c r="DD13" s="70" t="s">
        <v>8</v>
      </c>
      <c r="DE13" s="26" t="s">
        <v>8</v>
      </c>
      <c r="DF13" s="31">
        <f t="shared" si="200"/>
        <v>0.65991221851947035</v>
      </c>
      <c r="DG13" s="29">
        <f t="shared" si="149"/>
        <v>4.4430535294987861E-2</v>
      </c>
      <c r="DH13" s="47">
        <f t="shared" si="201"/>
        <v>757912.18387145898</v>
      </c>
      <c r="DI13" s="117">
        <f t="shared" si="150"/>
        <v>0</v>
      </c>
      <c r="DJ13" s="70" t="s">
        <v>8</v>
      </c>
      <c r="DK13" s="26" t="s">
        <v>8</v>
      </c>
      <c r="DL13" s="31">
        <f t="shared" si="202"/>
        <v>0.65991221851947035</v>
      </c>
      <c r="DM13" s="29">
        <f t="shared" si="151"/>
        <v>4.4430535294987861E-2</v>
      </c>
      <c r="DN13" s="47">
        <f t="shared" si="203"/>
        <v>757912.18387145898</v>
      </c>
      <c r="DO13" s="117">
        <f t="shared" si="152"/>
        <v>0</v>
      </c>
      <c r="DP13" s="70" t="s">
        <v>8</v>
      </c>
      <c r="DQ13" s="26" t="s">
        <v>8</v>
      </c>
      <c r="DR13" s="31">
        <f t="shared" si="204"/>
        <v>0.65991221851947035</v>
      </c>
      <c r="DS13" s="29">
        <f t="shared" si="153"/>
        <v>4.4430535294987861E-2</v>
      </c>
      <c r="DT13" s="47">
        <f t="shared" si="205"/>
        <v>757912.18387145898</v>
      </c>
      <c r="DU13" s="117">
        <f t="shared" si="154"/>
        <v>0</v>
      </c>
      <c r="DV13" s="70" t="s">
        <v>8</v>
      </c>
      <c r="DW13" s="26" t="s">
        <v>8</v>
      </c>
      <c r="DX13" s="31">
        <f t="shared" si="206"/>
        <v>0.65991221851947035</v>
      </c>
      <c r="DY13" s="29">
        <f t="shared" si="155"/>
        <v>4.4430535294987861E-2</v>
      </c>
      <c r="DZ13" s="30">
        <f t="shared" si="207"/>
        <v>757912.18387145898</v>
      </c>
      <c r="EA13" s="74">
        <f t="shared" si="156"/>
        <v>0</v>
      </c>
      <c r="EB13" s="70" t="s">
        <v>8</v>
      </c>
      <c r="EC13" s="26" t="s">
        <v>8</v>
      </c>
      <c r="ED13" s="31">
        <f t="shared" si="208"/>
        <v>0.65991221851947035</v>
      </c>
      <c r="EE13" s="29">
        <f t="shared" si="157"/>
        <v>4.4430535294987861E-2</v>
      </c>
      <c r="EF13" s="30">
        <f t="shared" si="209"/>
        <v>757912.18387145898</v>
      </c>
      <c r="EG13" s="74">
        <f t="shared" si="158"/>
        <v>0</v>
      </c>
      <c r="EH13" s="70" t="s">
        <v>8</v>
      </c>
      <c r="EI13" s="26" t="s">
        <v>8</v>
      </c>
      <c r="EJ13" s="31">
        <f t="shared" si="210"/>
        <v>0.65991221851947035</v>
      </c>
      <c r="EK13" s="29">
        <f t="shared" si="159"/>
        <v>4.4430535294987861E-2</v>
      </c>
      <c r="EL13" s="30">
        <f t="shared" si="211"/>
        <v>757912.18387145898</v>
      </c>
      <c r="EM13" s="74">
        <f t="shared" si="160"/>
        <v>0</v>
      </c>
      <c r="EN13" s="70" t="s">
        <v>8</v>
      </c>
      <c r="EO13" s="26" t="s">
        <v>8</v>
      </c>
      <c r="EP13" s="31">
        <f t="shared" si="212"/>
        <v>0.65991221851947035</v>
      </c>
      <c r="EQ13" s="29">
        <f t="shared" si="161"/>
        <v>4.4430535294987861E-2</v>
      </c>
      <c r="ER13" s="30">
        <f t="shared" si="213"/>
        <v>757912.18387145898</v>
      </c>
      <c r="ES13" s="74">
        <f t="shared" si="162"/>
        <v>0</v>
      </c>
      <c r="ET13" s="70" t="s">
        <v>8</v>
      </c>
      <c r="EU13" s="26" t="s">
        <v>8</v>
      </c>
      <c r="EV13" s="31">
        <f t="shared" si="214"/>
        <v>0.65991221851947035</v>
      </c>
      <c r="EW13" s="29">
        <f t="shared" si="163"/>
        <v>4.4430535294987861E-2</v>
      </c>
      <c r="EX13" s="30">
        <f t="shared" si="215"/>
        <v>757912.18387145898</v>
      </c>
      <c r="EY13" s="74">
        <f t="shared" si="164"/>
        <v>0</v>
      </c>
      <c r="EZ13" s="70" t="s">
        <v>8</v>
      </c>
      <c r="FA13" s="26" t="s">
        <v>8</v>
      </c>
      <c r="FB13" s="31">
        <f t="shared" si="216"/>
        <v>0.65991221851947035</v>
      </c>
      <c r="FC13" s="29">
        <f t="shared" si="165"/>
        <v>4.4430535294987861E-2</v>
      </c>
      <c r="FD13" s="30">
        <f t="shared" si="217"/>
        <v>757912.18387145898</v>
      </c>
      <c r="FE13" s="74">
        <f t="shared" si="166"/>
        <v>0</v>
      </c>
      <c r="FF13" s="70" t="s">
        <v>8</v>
      </c>
      <c r="FG13" s="26" t="s">
        <v>8</v>
      </c>
      <c r="FH13" s="31">
        <f t="shared" si="218"/>
        <v>0.65991221851947035</v>
      </c>
      <c r="FI13" s="29">
        <f t="shared" si="167"/>
        <v>4.4430535294987861E-2</v>
      </c>
      <c r="FJ13" s="30">
        <f t="shared" si="219"/>
        <v>757912.18387145898</v>
      </c>
      <c r="FK13" s="74">
        <f t="shared" si="168"/>
        <v>0</v>
      </c>
      <c r="FL13" s="70" t="s">
        <v>8</v>
      </c>
      <c r="FM13" s="26" t="s">
        <v>8</v>
      </c>
      <c r="FN13" s="31">
        <f t="shared" si="220"/>
        <v>0.65991221851947035</v>
      </c>
      <c r="FO13" s="29">
        <f t="shared" si="169"/>
        <v>4.4430535294987861E-2</v>
      </c>
      <c r="FP13" s="30">
        <f t="shared" si="221"/>
        <v>757912.18387145898</v>
      </c>
      <c r="FQ13" s="74">
        <f t="shared" si="170"/>
        <v>0</v>
      </c>
      <c r="FR13" s="70" t="s">
        <v>8</v>
      </c>
      <c r="FS13" s="26" t="s">
        <v>8</v>
      </c>
      <c r="FT13" s="31">
        <f t="shared" si="222"/>
        <v>0.65991221851947035</v>
      </c>
      <c r="FU13" s="29">
        <f t="shared" si="171"/>
        <v>4.4430535294987861E-2</v>
      </c>
      <c r="FV13" s="30">
        <f t="shared" si="223"/>
        <v>757912.18387145898</v>
      </c>
      <c r="FW13" s="74">
        <f t="shared" si="172"/>
        <v>0</v>
      </c>
      <c r="FX13" s="70" t="s">
        <v>8</v>
      </c>
      <c r="FY13" s="26" t="s">
        <v>8</v>
      </c>
      <c r="FZ13" s="31">
        <f t="shared" si="224"/>
        <v>0.65991221851947035</v>
      </c>
      <c r="GA13" s="29">
        <f t="shared" si="173"/>
        <v>4.4430535294987861E-2</v>
      </c>
      <c r="GB13" s="30">
        <f t="shared" si="225"/>
        <v>757912.18387145898</v>
      </c>
      <c r="GC13" s="74">
        <f t="shared" si="174"/>
        <v>0</v>
      </c>
      <c r="GD13" s="70" t="s">
        <v>8</v>
      </c>
      <c r="GE13" s="26" t="s">
        <v>8</v>
      </c>
      <c r="GF13" s="31">
        <f t="shared" si="226"/>
        <v>0.65991221851947035</v>
      </c>
      <c r="GG13" s="29">
        <f t="shared" si="175"/>
        <v>4.4430535294987861E-2</v>
      </c>
      <c r="GH13" s="30">
        <f t="shared" si="227"/>
        <v>757912.18387145898</v>
      </c>
      <c r="GI13" s="117">
        <f t="shared" si="176"/>
        <v>0</v>
      </c>
      <c r="GJ13" s="166">
        <f t="shared" si="228"/>
        <v>3167861.5381617406</v>
      </c>
      <c r="GK13" s="85">
        <f t="shared" si="177"/>
        <v>3784101.6945835017</v>
      </c>
      <c r="GL13" s="80">
        <f t="shared" si="178"/>
        <v>0.65991221851947035</v>
      </c>
      <c r="GM13" s="85">
        <v>3784101.7</v>
      </c>
      <c r="GN13" s="255"/>
    </row>
    <row r="14" spans="1:196" s="21" customFormat="1" ht="37.5" customHeight="1" x14ac:dyDescent="0.2">
      <c r="A14" s="194" t="s">
        <v>183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93">
        <f>'Исходные данные'!C15</f>
        <v>676</v>
      </c>
      <c r="H14" s="27">
        <f>'Исходные данные'!D15</f>
        <v>751046.01</v>
      </c>
      <c r="I14" s="28">
        <f>'Расчет КРП'!F11</f>
        <v>3.8880676002474996</v>
      </c>
      <c r="J14" s="100" t="s">
        <v>8</v>
      </c>
      <c r="K14" s="104">
        <f t="shared" si="104"/>
        <v>0.1637156483550149</v>
      </c>
      <c r="L14" s="71">
        <f t="shared" si="105"/>
        <v>424646.63174425124</v>
      </c>
      <c r="M14" s="67">
        <f t="shared" si="106"/>
        <v>0.25628161330539573</v>
      </c>
      <c r="N14" s="26" t="s">
        <v>8</v>
      </c>
      <c r="O14" s="29">
        <f t="shared" si="107"/>
        <v>0.14022368239407385</v>
      </c>
      <c r="P14" s="30">
        <f t="shared" si="179"/>
        <v>874793.53361185873</v>
      </c>
      <c r="Q14" s="74">
        <f t="shared" si="108"/>
        <v>874793.53361185873</v>
      </c>
      <c r="R14" s="158" t="s">
        <v>8</v>
      </c>
      <c r="S14" s="26" t="s">
        <v>8</v>
      </c>
      <c r="T14" s="31">
        <f t="shared" si="109"/>
        <v>0.44697218169286385</v>
      </c>
      <c r="U14" s="29">
        <f t="shared" si="110"/>
        <v>8.2433710229649793E-2</v>
      </c>
      <c r="V14" s="47">
        <f t="shared" si="180"/>
        <v>649144.72974248708</v>
      </c>
      <c r="W14" s="74">
        <f t="shared" si="111"/>
        <v>649144.72974248708</v>
      </c>
      <c r="X14" s="70" t="s">
        <v>8</v>
      </c>
      <c r="Y14" s="26" t="s">
        <v>8</v>
      </c>
      <c r="Z14" s="31">
        <f t="shared" si="112"/>
        <v>0.58847503090716458</v>
      </c>
      <c r="AA14" s="29">
        <f t="shared" si="113"/>
        <v>6.3060874757260743E-2</v>
      </c>
      <c r="AB14" s="47">
        <f t="shared" si="181"/>
        <v>594887.12454572914</v>
      </c>
      <c r="AC14" s="74">
        <f t="shared" si="114"/>
        <v>326968.67315379449</v>
      </c>
      <c r="AD14" s="70" t="s">
        <v>8</v>
      </c>
      <c r="AE14" s="26" t="s">
        <v>8</v>
      </c>
      <c r="AF14" s="31">
        <f t="shared" si="115"/>
        <v>0.65974881121411588</v>
      </c>
      <c r="AG14" s="29">
        <f t="shared" si="116"/>
        <v>4.4593942600342329E-2</v>
      </c>
      <c r="AH14" s="47">
        <f t="shared" si="182"/>
        <v>449998.31872038706</v>
      </c>
      <c r="AI14" s="74">
        <f t="shared" si="117"/>
        <v>0</v>
      </c>
      <c r="AJ14" s="70" t="s">
        <v>8</v>
      </c>
      <c r="AK14" s="26" t="s">
        <v>8</v>
      </c>
      <c r="AL14" s="31">
        <f t="shared" si="118"/>
        <v>0.65974881121411588</v>
      </c>
      <c r="AM14" s="29">
        <f t="shared" si="119"/>
        <v>4.4593942600342329E-2</v>
      </c>
      <c r="AN14" s="47">
        <f t="shared" si="183"/>
        <v>449998.31872038706</v>
      </c>
      <c r="AO14" s="74">
        <f t="shared" si="120"/>
        <v>0</v>
      </c>
      <c r="AP14" s="70" t="s">
        <v>8</v>
      </c>
      <c r="AQ14" s="26" t="s">
        <v>8</v>
      </c>
      <c r="AR14" s="31">
        <f t="shared" si="121"/>
        <v>0.65974881121411588</v>
      </c>
      <c r="AS14" s="29">
        <f t="shared" si="122"/>
        <v>4.4593942600342329E-2</v>
      </c>
      <c r="AT14" s="47">
        <f t="shared" si="184"/>
        <v>449998.31872038706</v>
      </c>
      <c r="AU14" s="74">
        <f t="shared" si="123"/>
        <v>0</v>
      </c>
      <c r="AV14" s="70" t="s">
        <v>8</v>
      </c>
      <c r="AW14" s="26" t="s">
        <v>8</v>
      </c>
      <c r="AX14" s="31">
        <f t="shared" si="124"/>
        <v>0.65974881121411588</v>
      </c>
      <c r="AY14" s="29">
        <f t="shared" si="125"/>
        <v>4.4593942600342329E-2</v>
      </c>
      <c r="AZ14" s="47">
        <f t="shared" si="185"/>
        <v>449998.31872038706</v>
      </c>
      <c r="BA14" s="74">
        <f t="shared" si="126"/>
        <v>0</v>
      </c>
      <c r="BB14" s="70" t="s">
        <v>8</v>
      </c>
      <c r="BC14" s="26" t="s">
        <v>8</v>
      </c>
      <c r="BD14" s="31">
        <f t="shared" si="127"/>
        <v>0.65974881121411588</v>
      </c>
      <c r="BE14" s="29">
        <f t="shared" si="128"/>
        <v>4.4593942600342329E-2</v>
      </c>
      <c r="BF14" s="47">
        <f t="shared" si="186"/>
        <v>449998.31872038706</v>
      </c>
      <c r="BG14" s="74">
        <f t="shared" si="129"/>
        <v>0</v>
      </c>
      <c r="BH14" s="70" t="s">
        <v>8</v>
      </c>
      <c r="BI14" s="26" t="s">
        <v>8</v>
      </c>
      <c r="BJ14" s="31">
        <f t="shared" si="130"/>
        <v>0.65974881121411588</v>
      </c>
      <c r="BK14" s="29">
        <f t="shared" si="131"/>
        <v>4.4593942600342329E-2</v>
      </c>
      <c r="BL14" s="47">
        <f t="shared" si="187"/>
        <v>449998.31872038706</v>
      </c>
      <c r="BM14" s="74">
        <f t="shared" si="132"/>
        <v>0</v>
      </c>
      <c r="BN14" s="70" t="s">
        <v>8</v>
      </c>
      <c r="BO14" s="26" t="s">
        <v>8</v>
      </c>
      <c r="BP14" s="31">
        <f t="shared" si="133"/>
        <v>0.65974881121411588</v>
      </c>
      <c r="BQ14" s="29">
        <f t="shared" si="134"/>
        <v>4.4593942600342329E-2</v>
      </c>
      <c r="BR14" s="47">
        <f t="shared" si="188"/>
        <v>449998.31872038706</v>
      </c>
      <c r="BS14" s="117">
        <f t="shared" si="135"/>
        <v>0</v>
      </c>
      <c r="BT14" s="70" t="s">
        <v>8</v>
      </c>
      <c r="BU14" s="26" t="s">
        <v>8</v>
      </c>
      <c r="BV14" s="31">
        <f t="shared" si="189"/>
        <v>0.65974881121411588</v>
      </c>
      <c r="BW14" s="29">
        <f t="shared" si="136"/>
        <v>4.4593942600342329E-2</v>
      </c>
      <c r="BX14" s="47">
        <f t="shared" si="190"/>
        <v>449998.31872038706</v>
      </c>
      <c r="BY14" s="117">
        <f t="shared" si="137"/>
        <v>0</v>
      </c>
      <c r="BZ14" s="70" t="s">
        <v>8</v>
      </c>
      <c r="CA14" s="26" t="s">
        <v>8</v>
      </c>
      <c r="CB14" s="31">
        <f t="shared" si="191"/>
        <v>0.65974881121411588</v>
      </c>
      <c r="CC14" s="29">
        <f t="shared" si="138"/>
        <v>4.4593942600342329E-2</v>
      </c>
      <c r="CD14" s="47">
        <f t="shared" si="192"/>
        <v>449998.31872038706</v>
      </c>
      <c r="CE14" s="117">
        <f t="shared" si="139"/>
        <v>0</v>
      </c>
      <c r="CF14" s="70" t="s">
        <v>8</v>
      </c>
      <c r="CG14" s="26" t="s">
        <v>8</v>
      </c>
      <c r="CH14" s="31">
        <f t="shared" si="140"/>
        <v>0.65974881121411588</v>
      </c>
      <c r="CI14" s="29">
        <f t="shared" si="141"/>
        <v>4.4593942600342329E-2</v>
      </c>
      <c r="CJ14" s="47">
        <f t="shared" si="193"/>
        <v>449998.31872038706</v>
      </c>
      <c r="CK14" s="117">
        <f t="shared" si="142"/>
        <v>0</v>
      </c>
      <c r="CL14" s="70" t="s">
        <v>8</v>
      </c>
      <c r="CM14" s="26" t="s">
        <v>8</v>
      </c>
      <c r="CN14" s="31">
        <f t="shared" si="194"/>
        <v>0.65974881121411588</v>
      </c>
      <c r="CO14" s="29">
        <f t="shared" si="143"/>
        <v>4.4593942600342329E-2</v>
      </c>
      <c r="CP14" s="47">
        <f t="shared" si="195"/>
        <v>449998.31872038706</v>
      </c>
      <c r="CQ14" s="117">
        <f t="shared" si="144"/>
        <v>0</v>
      </c>
      <c r="CR14" s="70" t="s">
        <v>8</v>
      </c>
      <c r="CS14" s="26" t="s">
        <v>8</v>
      </c>
      <c r="CT14" s="31">
        <f t="shared" si="196"/>
        <v>0.65974881121411588</v>
      </c>
      <c r="CU14" s="29">
        <f t="shared" si="145"/>
        <v>4.4593942600342329E-2</v>
      </c>
      <c r="CV14" s="47">
        <f t="shared" si="197"/>
        <v>449998.31872038706</v>
      </c>
      <c r="CW14" s="117">
        <f t="shared" si="146"/>
        <v>0</v>
      </c>
      <c r="CX14" s="70" t="s">
        <v>8</v>
      </c>
      <c r="CY14" s="26" t="s">
        <v>8</v>
      </c>
      <c r="CZ14" s="31">
        <f t="shared" si="198"/>
        <v>0.65974881121411588</v>
      </c>
      <c r="DA14" s="29">
        <f t="shared" si="147"/>
        <v>4.4593942600342329E-2</v>
      </c>
      <c r="DB14" s="47">
        <f t="shared" si="199"/>
        <v>449998.31872038706</v>
      </c>
      <c r="DC14" s="117">
        <f t="shared" si="148"/>
        <v>0</v>
      </c>
      <c r="DD14" s="70" t="s">
        <v>8</v>
      </c>
      <c r="DE14" s="26" t="s">
        <v>8</v>
      </c>
      <c r="DF14" s="31">
        <f t="shared" si="200"/>
        <v>0.65974881121411588</v>
      </c>
      <c r="DG14" s="29">
        <f t="shared" si="149"/>
        <v>4.4593942600342329E-2</v>
      </c>
      <c r="DH14" s="47">
        <f t="shared" si="201"/>
        <v>449998.31872038706</v>
      </c>
      <c r="DI14" s="117">
        <f t="shared" si="150"/>
        <v>0</v>
      </c>
      <c r="DJ14" s="70" t="s">
        <v>8</v>
      </c>
      <c r="DK14" s="26" t="s">
        <v>8</v>
      </c>
      <c r="DL14" s="31">
        <f t="shared" si="202"/>
        <v>0.65974881121411588</v>
      </c>
      <c r="DM14" s="29">
        <f t="shared" si="151"/>
        <v>4.4593942600342329E-2</v>
      </c>
      <c r="DN14" s="47">
        <f t="shared" si="203"/>
        <v>449998.31872038706</v>
      </c>
      <c r="DO14" s="117">
        <f t="shared" si="152"/>
        <v>0</v>
      </c>
      <c r="DP14" s="70" t="s">
        <v>8</v>
      </c>
      <c r="DQ14" s="26" t="s">
        <v>8</v>
      </c>
      <c r="DR14" s="31">
        <f t="shared" si="204"/>
        <v>0.65974881121411588</v>
      </c>
      <c r="DS14" s="29">
        <f t="shared" si="153"/>
        <v>4.4593942600342329E-2</v>
      </c>
      <c r="DT14" s="47">
        <f t="shared" si="205"/>
        <v>449998.31872038706</v>
      </c>
      <c r="DU14" s="117">
        <f t="shared" si="154"/>
        <v>0</v>
      </c>
      <c r="DV14" s="70" t="s">
        <v>8</v>
      </c>
      <c r="DW14" s="26" t="s">
        <v>8</v>
      </c>
      <c r="DX14" s="31">
        <f t="shared" si="206"/>
        <v>0.65974881121411588</v>
      </c>
      <c r="DY14" s="29">
        <f t="shared" si="155"/>
        <v>4.4593942600342329E-2</v>
      </c>
      <c r="DZ14" s="30">
        <f t="shared" si="207"/>
        <v>449998.31872038706</v>
      </c>
      <c r="EA14" s="74">
        <f t="shared" si="156"/>
        <v>0</v>
      </c>
      <c r="EB14" s="70" t="s">
        <v>8</v>
      </c>
      <c r="EC14" s="26" t="s">
        <v>8</v>
      </c>
      <c r="ED14" s="31">
        <f t="shared" si="208"/>
        <v>0.65974881121411588</v>
      </c>
      <c r="EE14" s="29">
        <f t="shared" si="157"/>
        <v>4.4593942600342329E-2</v>
      </c>
      <c r="EF14" s="30">
        <f t="shared" si="209"/>
        <v>449998.31872038706</v>
      </c>
      <c r="EG14" s="74">
        <f t="shared" si="158"/>
        <v>0</v>
      </c>
      <c r="EH14" s="70" t="s">
        <v>8</v>
      </c>
      <c r="EI14" s="26" t="s">
        <v>8</v>
      </c>
      <c r="EJ14" s="31">
        <f t="shared" si="210"/>
        <v>0.65974881121411588</v>
      </c>
      <c r="EK14" s="29">
        <f t="shared" si="159"/>
        <v>4.4593942600342329E-2</v>
      </c>
      <c r="EL14" s="30">
        <f t="shared" si="211"/>
        <v>449998.31872038706</v>
      </c>
      <c r="EM14" s="74">
        <f t="shared" si="160"/>
        <v>0</v>
      </c>
      <c r="EN14" s="70" t="s">
        <v>8</v>
      </c>
      <c r="EO14" s="26" t="s">
        <v>8</v>
      </c>
      <c r="EP14" s="31">
        <f t="shared" si="212"/>
        <v>0.65974881121411588</v>
      </c>
      <c r="EQ14" s="29">
        <f t="shared" si="161"/>
        <v>4.4593942600342329E-2</v>
      </c>
      <c r="ER14" s="30">
        <f t="shared" si="213"/>
        <v>449998.31872038706</v>
      </c>
      <c r="ES14" s="74">
        <f t="shared" si="162"/>
        <v>0</v>
      </c>
      <c r="ET14" s="70" t="s">
        <v>8</v>
      </c>
      <c r="EU14" s="26" t="s">
        <v>8</v>
      </c>
      <c r="EV14" s="31">
        <f t="shared" si="214"/>
        <v>0.65974881121411588</v>
      </c>
      <c r="EW14" s="29">
        <f t="shared" si="163"/>
        <v>4.4593942600342329E-2</v>
      </c>
      <c r="EX14" s="30">
        <f t="shared" si="215"/>
        <v>449998.31872038706</v>
      </c>
      <c r="EY14" s="74">
        <f t="shared" si="164"/>
        <v>0</v>
      </c>
      <c r="EZ14" s="70" t="s">
        <v>8</v>
      </c>
      <c r="FA14" s="26" t="s">
        <v>8</v>
      </c>
      <c r="FB14" s="31">
        <f t="shared" si="216"/>
        <v>0.65974881121411588</v>
      </c>
      <c r="FC14" s="29">
        <f t="shared" si="165"/>
        <v>4.4593942600342329E-2</v>
      </c>
      <c r="FD14" s="30">
        <f t="shared" si="217"/>
        <v>449998.31872038706</v>
      </c>
      <c r="FE14" s="74">
        <f t="shared" si="166"/>
        <v>0</v>
      </c>
      <c r="FF14" s="70" t="s">
        <v>8</v>
      </c>
      <c r="FG14" s="26" t="s">
        <v>8</v>
      </c>
      <c r="FH14" s="31">
        <f t="shared" si="218"/>
        <v>0.65974881121411588</v>
      </c>
      <c r="FI14" s="29">
        <f t="shared" si="167"/>
        <v>4.4593942600342329E-2</v>
      </c>
      <c r="FJ14" s="30">
        <f t="shared" si="219"/>
        <v>449998.31872038706</v>
      </c>
      <c r="FK14" s="74">
        <f t="shared" si="168"/>
        <v>0</v>
      </c>
      <c r="FL14" s="70" t="s">
        <v>8</v>
      </c>
      <c r="FM14" s="26" t="s">
        <v>8</v>
      </c>
      <c r="FN14" s="31">
        <f t="shared" si="220"/>
        <v>0.65974881121411588</v>
      </c>
      <c r="FO14" s="29">
        <f t="shared" si="169"/>
        <v>4.4593942600342329E-2</v>
      </c>
      <c r="FP14" s="30">
        <f t="shared" si="221"/>
        <v>449998.31872038706</v>
      </c>
      <c r="FQ14" s="74">
        <f t="shared" si="170"/>
        <v>0</v>
      </c>
      <c r="FR14" s="70" t="s">
        <v>8</v>
      </c>
      <c r="FS14" s="26" t="s">
        <v>8</v>
      </c>
      <c r="FT14" s="31">
        <f t="shared" si="222"/>
        <v>0.65974881121411588</v>
      </c>
      <c r="FU14" s="29">
        <f t="shared" si="171"/>
        <v>4.4593942600342329E-2</v>
      </c>
      <c r="FV14" s="30">
        <f t="shared" si="223"/>
        <v>449998.31872038706</v>
      </c>
      <c r="FW14" s="74">
        <f t="shared" si="172"/>
        <v>0</v>
      </c>
      <c r="FX14" s="70" t="s">
        <v>8</v>
      </c>
      <c r="FY14" s="26" t="s">
        <v>8</v>
      </c>
      <c r="FZ14" s="31">
        <f t="shared" si="224"/>
        <v>0.65974881121411588</v>
      </c>
      <c r="GA14" s="29">
        <f t="shared" si="173"/>
        <v>4.4593942600342329E-2</v>
      </c>
      <c r="GB14" s="30">
        <f t="shared" si="225"/>
        <v>449998.31872038706</v>
      </c>
      <c r="GC14" s="74">
        <f t="shared" si="174"/>
        <v>0</v>
      </c>
      <c r="GD14" s="70" t="s">
        <v>8</v>
      </c>
      <c r="GE14" s="26" t="s">
        <v>8</v>
      </c>
      <c r="GF14" s="31">
        <f t="shared" si="226"/>
        <v>0.65974881121411588</v>
      </c>
      <c r="GG14" s="29">
        <f t="shared" si="175"/>
        <v>4.4593942600342329E-2</v>
      </c>
      <c r="GH14" s="30">
        <f t="shared" si="227"/>
        <v>449998.31872038706</v>
      </c>
      <c r="GI14" s="117">
        <f t="shared" si="176"/>
        <v>0</v>
      </c>
      <c r="GJ14" s="166">
        <f t="shared" si="228"/>
        <v>1850906.9365081401</v>
      </c>
      <c r="GK14" s="85">
        <f t="shared" si="177"/>
        <v>2275553.5682523912</v>
      </c>
      <c r="GL14" s="80">
        <f t="shared" si="178"/>
        <v>0.65974881121411577</v>
      </c>
      <c r="GM14" s="85">
        <v>2275553.5699999998</v>
      </c>
      <c r="GN14" s="255"/>
    </row>
    <row r="15" spans="1:196" s="21" customFormat="1" ht="37.5" customHeight="1" x14ac:dyDescent="0.2">
      <c r="A15" s="194" t="s">
        <v>184</v>
      </c>
      <c r="B15" s="153" t="s">
        <v>8</v>
      </c>
      <c r="C15" s="153" t="s">
        <v>8</v>
      </c>
      <c r="D15" s="153" t="s">
        <v>8</v>
      </c>
      <c r="E15" s="153" t="s">
        <v>8</v>
      </c>
      <c r="F15" s="153" t="s">
        <v>8</v>
      </c>
      <c r="G15" s="93">
        <f>'Исходные данные'!C16</f>
        <v>968</v>
      </c>
      <c r="H15" s="27">
        <f>'Исходные данные'!D16</f>
        <v>1118164.1000000001</v>
      </c>
      <c r="I15" s="28">
        <f>'Расчет КРП'!F12</f>
        <v>4.7714061216715864</v>
      </c>
      <c r="J15" s="100" t="s">
        <v>8</v>
      </c>
      <c r="K15" s="104">
        <f t="shared" si="104"/>
        <v>0.13870367121857261</v>
      </c>
      <c r="L15" s="71">
        <f t="shared" si="105"/>
        <v>608073.87504206388</v>
      </c>
      <c r="M15" s="67">
        <f t="shared" si="106"/>
        <v>0.21413274181781453</v>
      </c>
      <c r="N15" s="26" t="s">
        <v>8</v>
      </c>
      <c r="O15" s="29">
        <f t="shared" si="107"/>
        <v>0.18237255388165505</v>
      </c>
      <c r="P15" s="30">
        <f t="shared" si="179"/>
        <v>1999331.9842905807</v>
      </c>
      <c r="Q15" s="74">
        <f t="shared" si="108"/>
        <v>1999331.9842905807</v>
      </c>
      <c r="R15" s="158" t="s">
        <v>8</v>
      </c>
      <c r="S15" s="26" t="s">
        <v>8</v>
      </c>
      <c r="T15" s="31">
        <f t="shared" si="109"/>
        <v>0.46214167557433306</v>
      </c>
      <c r="U15" s="29">
        <f t="shared" si="110"/>
        <v>6.7264216348180583E-2</v>
      </c>
      <c r="V15" s="47">
        <f t="shared" si="180"/>
        <v>930812.08379693853</v>
      </c>
      <c r="W15" s="74">
        <f t="shared" si="111"/>
        <v>930812.08379693853</v>
      </c>
      <c r="X15" s="70" t="s">
        <v>8</v>
      </c>
      <c r="Y15" s="26" t="s">
        <v>8</v>
      </c>
      <c r="Z15" s="31">
        <f t="shared" si="112"/>
        <v>0.57760509747926181</v>
      </c>
      <c r="AA15" s="29">
        <f t="shared" si="113"/>
        <v>7.393080818516351E-2</v>
      </c>
      <c r="AB15" s="47">
        <f t="shared" si="181"/>
        <v>1225578.8844565523</v>
      </c>
      <c r="AC15" s="74">
        <f t="shared" si="114"/>
        <v>673616.69997828745</v>
      </c>
      <c r="AD15" s="70" t="s">
        <v>8</v>
      </c>
      <c r="AE15" s="26" t="s">
        <v>8</v>
      </c>
      <c r="AF15" s="31">
        <f t="shared" si="115"/>
        <v>0.661164486732707</v>
      </c>
      <c r="AG15" s="29">
        <f t="shared" si="116"/>
        <v>4.3178267081751209E-2</v>
      </c>
      <c r="AH15" s="47">
        <f t="shared" si="182"/>
        <v>765669.70982659981</v>
      </c>
      <c r="AI15" s="74">
        <f t="shared" si="117"/>
        <v>0</v>
      </c>
      <c r="AJ15" s="70" t="s">
        <v>8</v>
      </c>
      <c r="AK15" s="26" t="s">
        <v>8</v>
      </c>
      <c r="AL15" s="31">
        <f t="shared" si="118"/>
        <v>0.661164486732707</v>
      </c>
      <c r="AM15" s="29">
        <f t="shared" si="119"/>
        <v>4.3178267081751209E-2</v>
      </c>
      <c r="AN15" s="47">
        <f t="shared" si="183"/>
        <v>765669.70982659981</v>
      </c>
      <c r="AO15" s="74">
        <f t="shared" si="120"/>
        <v>0</v>
      </c>
      <c r="AP15" s="70" t="s">
        <v>8</v>
      </c>
      <c r="AQ15" s="26" t="s">
        <v>8</v>
      </c>
      <c r="AR15" s="31">
        <f t="shared" si="121"/>
        <v>0.661164486732707</v>
      </c>
      <c r="AS15" s="29">
        <f t="shared" si="122"/>
        <v>4.3178267081751209E-2</v>
      </c>
      <c r="AT15" s="47">
        <f t="shared" si="184"/>
        <v>765669.70982659981</v>
      </c>
      <c r="AU15" s="74">
        <f t="shared" si="123"/>
        <v>0</v>
      </c>
      <c r="AV15" s="70" t="s">
        <v>8</v>
      </c>
      <c r="AW15" s="26" t="s">
        <v>8</v>
      </c>
      <c r="AX15" s="31">
        <f t="shared" si="124"/>
        <v>0.661164486732707</v>
      </c>
      <c r="AY15" s="29">
        <f t="shared" si="125"/>
        <v>4.3178267081751209E-2</v>
      </c>
      <c r="AZ15" s="47">
        <f t="shared" si="185"/>
        <v>765669.70982659981</v>
      </c>
      <c r="BA15" s="74">
        <f t="shared" si="126"/>
        <v>0</v>
      </c>
      <c r="BB15" s="70" t="s">
        <v>8</v>
      </c>
      <c r="BC15" s="26" t="s">
        <v>8</v>
      </c>
      <c r="BD15" s="31">
        <f t="shared" si="127"/>
        <v>0.661164486732707</v>
      </c>
      <c r="BE15" s="29">
        <f t="shared" si="128"/>
        <v>4.3178267081751209E-2</v>
      </c>
      <c r="BF15" s="47">
        <f t="shared" si="186"/>
        <v>765669.70982659981</v>
      </c>
      <c r="BG15" s="74">
        <f t="shared" si="129"/>
        <v>0</v>
      </c>
      <c r="BH15" s="70" t="s">
        <v>8</v>
      </c>
      <c r="BI15" s="26" t="s">
        <v>8</v>
      </c>
      <c r="BJ15" s="31">
        <f t="shared" si="130"/>
        <v>0.661164486732707</v>
      </c>
      <c r="BK15" s="29">
        <f t="shared" si="131"/>
        <v>4.3178267081751209E-2</v>
      </c>
      <c r="BL15" s="47">
        <f t="shared" si="187"/>
        <v>765669.70982659981</v>
      </c>
      <c r="BM15" s="74">
        <f t="shared" si="132"/>
        <v>0</v>
      </c>
      <c r="BN15" s="70" t="s">
        <v>8</v>
      </c>
      <c r="BO15" s="26" t="s">
        <v>8</v>
      </c>
      <c r="BP15" s="31">
        <f t="shared" si="133"/>
        <v>0.661164486732707</v>
      </c>
      <c r="BQ15" s="29">
        <f t="shared" si="134"/>
        <v>4.3178267081751209E-2</v>
      </c>
      <c r="BR15" s="47">
        <f t="shared" si="188"/>
        <v>765669.70982659981</v>
      </c>
      <c r="BS15" s="117">
        <f t="shared" si="135"/>
        <v>0</v>
      </c>
      <c r="BT15" s="70" t="s">
        <v>8</v>
      </c>
      <c r="BU15" s="26" t="s">
        <v>8</v>
      </c>
      <c r="BV15" s="31">
        <f t="shared" si="189"/>
        <v>0.661164486732707</v>
      </c>
      <c r="BW15" s="29">
        <f t="shared" si="136"/>
        <v>4.3178267081751209E-2</v>
      </c>
      <c r="BX15" s="47">
        <f t="shared" si="190"/>
        <v>765669.70982659981</v>
      </c>
      <c r="BY15" s="117">
        <f t="shared" si="137"/>
        <v>0</v>
      </c>
      <c r="BZ15" s="70" t="s">
        <v>8</v>
      </c>
      <c r="CA15" s="26" t="s">
        <v>8</v>
      </c>
      <c r="CB15" s="31">
        <f t="shared" si="191"/>
        <v>0.661164486732707</v>
      </c>
      <c r="CC15" s="29">
        <f t="shared" si="138"/>
        <v>4.3178267081751209E-2</v>
      </c>
      <c r="CD15" s="47">
        <f t="shared" si="192"/>
        <v>765669.70982659981</v>
      </c>
      <c r="CE15" s="117">
        <f t="shared" si="139"/>
        <v>0</v>
      </c>
      <c r="CF15" s="70" t="s">
        <v>8</v>
      </c>
      <c r="CG15" s="26" t="s">
        <v>8</v>
      </c>
      <c r="CH15" s="31">
        <f t="shared" si="140"/>
        <v>0.661164486732707</v>
      </c>
      <c r="CI15" s="29">
        <f t="shared" si="141"/>
        <v>4.3178267081751209E-2</v>
      </c>
      <c r="CJ15" s="47">
        <f t="shared" si="193"/>
        <v>765669.70982659981</v>
      </c>
      <c r="CK15" s="117">
        <f t="shared" si="142"/>
        <v>0</v>
      </c>
      <c r="CL15" s="70" t="s">
        <v>8</v>
      </c>
      <c r="CM15" s="26" t="s">
        <v>8</v>
      </c>
      <c r="CN15" s="31">
        <f t="shared" si="194"/>
        <v>0.661164486732707</v>
      </c>
      <c r="CO15" s="29">
        <f t="shared" si="143"/>
        <v>4.3178267081751209E-2</v>
      </c>
      <c r="CP15" s="47">
        <f t="shared" si="195"/>
        <v>765669.70982659981</v>
      </c>
      <c r="CQ15" s="117">
        <f t="shared" si="144"/>
        <v>0</v>
      </c>
      <c r="CR15" s="70" t="s">
        <v>8</v>
      </c>
      <c r="CS15" s="26" t="s">
        <v>8</v>
      </c>
      <c r="CT15" s="31">
        <f t="shared" si="196"/>
        <v>0.661164486732707</v>
      </c>
      <c r="CU15" s="29">
        <f t="shared" si="145"/>
        <v>4.3178267081751209E-2</v>
      </c>
      <c r="CV15" s="47">
        <f t="shared" si="197"/>
        <v>765669.70982659981</v>
      </c>
      <c r="CW15" s="117">
        <f t="shared" si="146"/>
        <v>0</v>
      </c>
      <c r="CX15" s="70" t="s">
        <v>8</v>
      </c>
      <c r="CY15" s="26" t="s">
        <v>8</v>
      </c>
      <c r="CZ15" s="31">
        <f t="shared" si="198"/>
        <v>0.661164486732707</v>
      </c>
      <c r="DA15" s="29">
        <f t="shared" si="147"/>
        <v>4.3178267081751209E-2</v>
      </c>
      <c r="DB15" s="47">
        <f t="shared" si="199"/>
        <v>765669.70982659981</v>
      </c>
      <c r="DC15" s="117">
        <f t="shared" si="148"/>
        <v>0</v>
      </c>
      <c r="DD15" s="70" t="s">
        <v>8</v>
      </c>
      <c r="DE15" s="26" t="s">
        <v>8</v>
      </c>
      <c r="DF15" s="31">
        <f t="shared" si="200"/>
        <v>0.661164486732707</v>
      </c>
      <c r="DG15" s="29">
        <f t="shared" si="149"/>
        <v>4.3178267081751209E-2</v>
      </c>
      <c r="DH15" s="47">
        <f t="shared" si="201"/>
        <v>765669.70982659981</v>
      </c>
      <c r="DI15" s="117">
        <f t="shared" si="150"/>
        <v>0</v>
      </c>
      <c r="DJ15" s="70" t="s">
        <v>8</v>
      </c>
      <c r="DK15" s="26" t="s">
        <v>8</v>
      </c>
      <c r="DL15" s="31">
        <f t="shared" si="202"/>
        <v>0.661164486732707</v>
      </c>
      <c r="DM15" s="29">
        <f t="shared" si="151"/>
        <v>4.3178267081751209E-2</v>
      </c>
      <c r="DN15" s="47">
        <f t="shared" si="203"/>
        <v>765669.70982659981</v>
      </c>
      <c r="DO15" s="117">
        <f t="shared" si="152"/>
        <v>0</v>
      </c>
      <c r="DP15" s="70" t="s">
        <v>8</v>
      </c>
      <c r="DQ15" s="26" t="s">
        <v>8</v>
      </c>
      <c r="DR15" s="31">
        <f t="shared" si="204"/>
        <v>0.661164486732707</v>
      </c>
      <c r="DS15" s="29">
        <f t="shared" si="153"/>
        <v>4.3178267081751209E-2</v>
      </c>
      <c r="DT15" s="47">
        <f t="shared" si="205"/>
        <v>765669.70982659981</v>
      </c>
      <c r="DU15" s="117">
        <f t="shared" si="154"/>
        <v>0</v>
      </c>
      <c r="DV15" s="70" t="s">
        <v>8</v>
      </c>
      <c r="DW15" s="26" t="s">
        <v>8</v>
      </c>
      <c r="DX15" s="31">
        <f t="shared" si="206"/>
        <v>0.661164486732707</v>
      </c>
      <c r="DY15" s="29">
        <f t="shared" si="155"/>
        <v>4.3178267081751209E-2</v>
      </c>
      <c r="DZ15" s="30">
        <f t="shared" si="207"/>
        <v>765669.70982659981</v>
      </c>
      <c r="EA15" s="74">
        <f t="shared" si="156"/>
        <v>0</v>
      </c>
      <c r="EB15" s="70" t="s">
        <v>8</v>
      </c>
      <c r="EC15" s="26" t="s">
        <v>8</v>
      </c>
      <c r="ED15" s="31">
        <f t="shared" si="208"/>
        <v>0.661164486732707</v>
      </c>
      <c r="EE15" s="29">
        <f t="shared" si="157"/>
        <v>4.3178267081751209E-2</v>
      </c>
      <c r="EF15" s="30">
        <f t="shared" si="209"/>
        <v>765669.70982659981</v>
      </c>
      <c r="EG15" s="74">
        <f t="shared" si="158"/>
        <v>0</v>
      </c>
      <c r="EH15" s="70" t="s">
        <v>8</v>
      </c>
      <c r="EI15" s="26" t="s">
        <v>8</v>
      </c>
      <c r="EJ15" s="31">
        <f t="shared" si="210"/>
        <v>0.661164486732707</v>
      </c>
      <c r="EK15" s="29">
        <f t="shared" si="159"/>
        <v>4.3178267081751209E-2</v>
      </c>
      <c r="EL15" s="30">
        <f t="shared" si="211"/>
        <v>765669.70982659981</v>
      </c>
      <c r="EM15" s="74">
        <f t="shared" si="160"/>
        <v>0</v>
      </c>
      <c r="EN15" s="70" t="s">
        <v>8</v>
      </c>
      <c r="EO15" s="26" t="s">
        <v>8</v>
      </c>
      <c r="EP15" s="31">
        <f t="shared" si="212"/>
        <v>0.661164486732707</v>
      </c>
      <c r="EQ15" s="29">
        <f t="shared" si="161"/>
        <v>4.3178267081751209E-2</v>
      </c>
      <c r="ER15" s="30">
        <f t="shared" si="213"/>
        <v>765669.70982659981</v>
      </c>
      <c r="ES15" s="74">
        <f t="shared" si="162"/>
        <v>0</v>
      </c>
      <c r="ET15" s="70" t="s">
        <v>8</v>
      </c>
      <c r="EU15" s="26" t="s">
        <v>8</v>
      </c>
      <c r="EV15" s="31">
        <f t="shared" si="214"/>
        <v>0.661164486732707</v>
      </c>
      <c r="EW15" s="29">
        <f t="shared" si="163"/>
        <v>4.3178267081751209E-2</v>
      </c>
      <c r="EX15" s="30">
        <f t="shared" si="215"/>
        <v>765669.70982659981</v>
      </c>
      <c r="EY15" s="74">
        <f t="shared" si="164"/>
        <v>0</v>
      </c>
      <c r="EZ15" s="70" t="s">
        <v>8</v>
      </c>
      <c r="FA15" s="26" t="s">
        <v>8</v>
      </c>
      <c r="FB15" s="31">
        <f t="shared" si="216"/>
        <v>0.661164486732707</v>
      </c>
      <c r="FC15" s="29">
        <f t="shared" si="165"/>
        <v>4.3178267081751209E-2</v>
      </c>
      <c r="FD15" s="30">
        <f t="shared" si="217"/>
        <v>765669.70982659981</v>
      </c>
      <c r="FE15" s="74">
        <f t="shared" si="166"/>
        <v>0</v>
      </c>
      <c r="FF15" s="70" t="s">
        <v>8</v>
      </c>
      <c r="FG15" s="26" t="s">
        <v>8</v>
      </c>
      <c r="FH15" s="31">
        <f t="shared" si="218"/>
        <v>0.661164486732707</v>
      </c>
      <c r="FI15" s="29">
        <f t="shared" si="167"/>
        <v>4.3178267081751209E-2</v>
      </c>
      <c r="FJ15" s="30">
        <f t="shared" si="219"/>
        <v>765669.70982659981</v>
      </c>
      <c r="FK15" s="74">
        <f t="shared" si="168"/>
        <v>0</v>
      </c>
      <c r="FL15" s="70" t="s">
        <v>8</v>
      </c>
      <c r="FM15" s="26" t="s">
        <v>8</v>
      </c>
      <c r="FN15" s="31">
        <f t="shared" si="220"/>
        <v>0.661164486732707</v>
      </c>
      <c r="FO15" s="29">
        <f t="shared" si="169"/>
        <v>4.3178267081751209E-2</v>
      </c>
      <c r="FP15" s="30">
        <f t="shared" si="221"/>
        <v>765669.70982659981</v>
      </c>
      <c r="FQ15" s="74">
        <f t="shared" si="170"/>
        <v>0</v>
      </c>
      <c r="FR15" s="70" t="s">
        <v>8</v>
      </c>
      <c r="FS15" s="26" t="s">
        <v>8</v>
      </c>
      <c r="FT15" s="31">
        <f t="shared" si="222"/>
        <v>0.661164486732707</v>
      </c>
      <c r="FU15" s="29">
        <f t="shared" si="171"/>
        <v>4.3178267081751209E-2</v>
      </c>
      <c r="FV15" s="30">
        <f t="shared" si="223"/>
        <v>765669.70982659981</v>
      </c>
      <c r="FW15" s="74">
        <f t="shared" si="172"/>
        <v>0</v>
      </c>
      <c r="FX15" s="70" t="s">
        <v>8</v>
      </c>
      <c r="FY15" s="26" t="s">
        <v>8</v>
      </c>
      <c r="FZ15" s="31">
        <f t="shared" si="224"/>
        <v>0.661164486732707</v>
      </c>
      <c r="GA15" s="29">
        <f t="shared" si="173"/>
        <v>4.3178267081751209E-2</v>
      </c>
      <c r="GB15" s="30">
        <f t="shared" si="225"/>
        <v>765669.70982659981</v>
      </c>
      <c r="GC15" s="74">
        <f t="shared" si="174"/>
        <v>0</v>
      </c>
      <c r="GD15" s="70" t="s">
        <v>8</v>
      </c>
      <c r="GE15" s="26" t="s">
        <v>8</v>
      </c>
      <c r="GF15" s="31">
        <f t="shared" si="226"/>
        <v>0.661164486732707</v>
      </c>
      <c r="GG15" s="29">
        <f t="shared" si="175"/>
        <v>4.3178267081751209E-2</v>
      </c>
      <c r="GH15" s="30">
        <f t="shared" si="227"/>
        <v>765669.70982659981</v>
      </c>
      <c r="GI15" s="117">
        <f t="shared" si="176"/>
        <v>0</v>
      </c>
      <c r="GJ15" s="166">
        <f t="shared" si="228"/>
        <v>3603760.7680658065</v>
      </c>
      <c r="GK15" s="85">
        <f t="shared" si="177"/>
        <v>4211834.6431078706</v>
      </c>
      <c r="GL15" s="80">
        <f t="shared" si="178"/>
        <v>0.661164486732707</v>
      </c>
      <c r="GM15" s="85">
        <v>4211834.6399999997</v>
      </c>
      <c r="GN15" s="255"/>
    </row>
    <row r="16" spans="1:196" s="21" customFormat="1" ht="37.5" customHeight="1" x14ac:dyDescent="0.2">
      <c r="A16" s="195" t="s">
        <v>185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93">
        <f>'Исходные данные'!C17</f>
        <v>649</v>
      </c>
      <c r="H16" s="27">
        <f>'Исходные данные'!D17</f>
        <v>1040237.2</v>
      </c>
      <c r="I16" s="28">
        <f>'Расчет КРП'!F13</f>
        <v>4.1003343117950886</v>
      </c>
      <c r="J16" s="100" t="s">
        <v>8</v>
      </c>
      <c r="K16" s="104">
        <f t="shared" si="104"/>
        <v>0.22396108800197398</v>
      </c>
      <c r="L16" s="71">
        <f t="shared" si="105"/>
        <v>407685.89349411102</v>
      </c>
      <c r="M16" s="67">
        <f t="shared" si="106"/>
        <v>0.31173508442317288</v>
      </c>
      <c r="N16" s="26" t="s">
        <v>8</v>
      </c>
      <c r="O16" s="29">
        <f t="shared" si="107"/>
        <v>8.4770211276296692E-2</v>
      </c>
      <c r="P16" s="30">
        <f t="shared" si="179"/>
        <v>535440.13669087249</v>
      </c>
      <c r="Q16" s="74">
        <f t="shared" si="108"/>
        <v>535440.13669087249</v>
      </c>
      <c r="R16" s="158" t="s">
        <v>8</v>
      </c>
      <c r="S16" s="26" t="s">
        <v>8</v>
      </c>
      <c r="T16" s="31">
        <f t="shared" si="109"/>
        <v>0.42701432609345108</v>
      </c>
      <c r="U16" s="29">
        <f t="shared" si="110"/>
        <v>0.10239156582906256</v>
      </c>
      <c r="V16" s="47">
        <f t="shared" si="180"/>
        <v>816364.91888551228</v>
      </c>
      <c r="W16" s="74">
        <f t="shared" si="111"/>
        <v>816364.91888551228</v>
      </c>
      <c r="X16" s="70" t="s">
        <v>8</v>
      </c>
      <c r="Y16" s="26" t="s">
        <v>8</v>
      </c>
      <c r="Z16" s="31">
        <f t="shared" si="112"/>
        <v>0.6027761383418907</v>
      </c>
      <c r="AA16" s="29">
        <f t="shared" si="113"/>
        <v>4.875976732253462E-2</v>
      </c>
      <c r="AB16" s="47">
        <f t="shared" si="181"/>
        <v>465714.39731311885</v>
      </c>
      <c r="AC16" s="74">
        <f t="shared" si="114"/>
        <v>255971.27971860179</v>
      </c>
      <c r="AD16" s="70" t="s">
        <v>8</v>
      </c>
      <c r="AE16" s="26" t="s">
        <v>8</v>
      </c>
      <c r="AF16" s="31">
        <f t="shared" si="115"/>
        <v>0.65788626736153699</v>
      </c>
      <c r="AG16" s="29">
        <f t="shared" si="116"/>
        <v>4.645648645292122E-2</v>
      </c>
      <c r="AH16" s="47">
        <f t="shared" si="182"/>
        <v>474640.55409864738</v>
      </c>
      <c r="AI16" s="74">
        <f t="shared" si="117"/>
        <v>0</v>
      </c>
      <c r="AJ16" s="70" t="s">
        <v>8</v>
      </c>
      <c r="AK16" s="26" t="s">
        <v>8</v>
      </c>
      <c r="AL16" s="31">
        <f t="shared" si="118"/>
        <v>0.65788626736153699</v>
      </c>
      <c r="AM16" s="29">
        <f t="shared" si="119"/>
        <v>4.645648645292122E-2</v>
      </c>
      <c r="AN16" s="47">
        <f t="shared" si="183"/>
        <v>474640.55409864738</v>
      </c>
      <c r="AO16" s="74">
        <f t="shared" si="120"/>
        <v>0</v>
      </c>
      <c r="AP16" s="70" t="s">
        <v>8</v>
      </c>
      <c r="AQ16" s="26" t="s">
        <v>8</v>
      </c>
      <c r="AR16" s="31">
        <f t="shared" si="121"/>
        <v>0.65788626736153699</v>
      </c>
      <c r="AS16" s="29">
        <f t="shared" si="122"/>
        <v>4.645648645292122E-2</v>
      </c>
      <c r="AT16" s="47">
        <f t="shared" si="184"/>
        <v>474640.55409864738</v>
      </c>
      <c r="AU16" s="74">
        <f t="shared" si="123"/>
        <v>0</v>
      </c>
      <c r="AV16" s="70" t="s">
        <v>8</v>
      </c>
      <c r="AW16" s="26" t="s">
        <v>8</v>
      </c>
      <c r="AX16" s="31">
        <f t="shared" si="124"/>
        <v>0.65788626736153699</v>
      </c>
      <c r="AY16" s="29">
        <f t="shared" si="125"/>
        <v>4.645648645292122E-2</v>
      </c>
      <c r="AZ16" s="47">
        <f t="shared" si="185"/>
        <v>474640.55409864738</v>
      </c>
      <c r="BA16" s="74">
        <f t="shared" si="126"/>
        <v>0</v>
      </c>
      <c r="BB16" s="70" t="s">
        <v>8</v>
      </c>
      <c r="BC16" s="26" t="s">
        <v>8</v>
      </c>
      <c r="BD16" s="31">
        <f t="shared" si="127"/>
        <v>0.65788626736153699</v>
      </c>
      <c r="BE16" s="29">
        <f t="shared" si="128"/>
        <v>4.645648645292122E-2</v>
      </c>
      <c r="BF16" s="47">
        <f t="shared" si="186"/>
        <v>474640.55409864738</v>
      </c>
      <c r="BG16" s="74">
        <f t="shared" si="129"/>
        <v>0</v>
      </c>
      <c r="BH16" s="70" t="s">
        <v>8</v>
      </c>
      <c r="BI16" s="26" t="s">
        <v>8</v>
      </c>
      <c r="BJ16" s="31">
        <f t="shared" si="130"/>
        <v>0.65788626736153699</v>
      </c>
      <c r="BK16" s="29">
        <f t="shared" si="131"/>
        <v>4.645648645292122E-2</v>
      </c>
      <c r="BL16" s="47">
        <f t="shared" si="187"/>
        <v>474640.55409864738</v>
      </c>
      <c r="BM16" s="74">
        <f t="shared" si="132"/>
        <v>0</v>
      </c>
      <c r="BN16" s="70" t="s">
        <v>8</v>
      </c>
      <c r="BO16" s="26" t="s">
        <v>8</v>
      </c>
      <c r="BP16" s="31">
        <f t="shared" si="133"/>
        <v>0.65788626736153699</v>
      </c>
      <c r="BQ16" s="29">
        <f t="shared" si="134"/>
        <v>4.645648645292122E-2</v>
      </c>
      <c r="BR16" s="47">
        <f t="shared" si="188"/>
        <v>474640.55409864738</v>
      </c>
      <c r="BS16" s="117">
        <f t="shared" si="135"/>
        <v>0</v>
      </c>
      <c r="BT16" s="70" t="s">
        <v>8</v>
      </c>
      <c r="BU16" s="26" t="s">
        <v>8</v>
      </c>
      <c r="BV16" s="31">
        <f t="shared" si="189"/>
        <v>0.65788626736153699</v>
      </c>
      <c r="BW16" s="29">
        <f t="shared" si="136"/>
        <v>4.645648645292122E-2</v>
      </c>
      <c r="BX16" s="47">
        <f t="shared" si="190"/>
        <v>474640.55409864738</v>
      </c>
      <c r="BY16" s="117">
        <f t="shared" si="137"/>
        <v>0</v>
      </c>
      <c r="BZ16" s="70" t="s">
        <v>8</v>
      </c>
      <c r="CA16" s="26" t="s">
        <v>8</v>
      </c>
      <c r="CB16" s="31">
        <f t="shared" si="191"/>
        <v>0.65788626736153699</v>
      </c>
      <c r="CC16" s="29">
        <f t="shared" si="138"/>
        <v>4.645648645292122E-2</v>
      </c>
      <c r="CD16" s="47">
        <f t="shared" si="192"/>
        <v>474640.55409864738</v>
      </c>
      <c r="CE16" s="117">
        <f t="shared" si="139"/>
        <v>0</v>
      </c>
      <c r="CF16" s="70" t="s">
        <v>8</v>
      </c>
      <c r="CG16" s="26" t="s">
        <v>8</v>
      </c>
      <c r="CH16" s="31">
        <f t="shared" si="140"/>
        <v>0.65788626736153699</v>
      </c>
      <c r="CI16" s="29">
        <f t="shared" si="141"/>
        <v>4.645648645292122E-2</v>
      </c>
      <c r="CJ16" s="47">
        <f t="shared" si="193"/>
        <v>474640.55409864738</v>
      </c>
      <c r="CK16" s="117">
        <f t="shared" si="142"/>
        <v>0</v>
      </c>
      <c r="CL16" s="70" t="s">
        <v>8</v>
      </c>
      <c r="CM16" s="26" t="s">
        <v>8</v>
      </c>
      <c r="CN16" s="31">
        <f t="shared" si="194"/>
        <v>0.65788626736153699</v>
      </c>
      <c r="CO16" s="29">
        <f t="shared" si="143"/>
        <v>4.645648645292122E-2</v>
      </c>
      <c r="CP16" s="47">
        <f t="shared" si="195"/>
        <v>474640.55409864738</v>
      </c>
      <c r="CQ16" s="117">
        <f t="shared" si="144"/>
        <v>0</v>
      </c>
      <c r="CR16" s="70" t="s">
        <v>8</v>
      </c>
      <c r="CS16" s="26" t="s">
        <v>8</v>
      </c>
      <c r="CT16" s="31">
        <f t="shared" si="196"/>
        <v>0.65788626736153699</v>
      </c>
      <c r="CU16" s="29">
        <f t="shared" si="145"/>
        <v>4.645648645292122E-2</v>
      </c>
      <c r="CV16" s="47">
        <f t="shared" si="197"/>
        <v>474640.55409864738</v>
      </c>
      <c r="CW16" s="117">
        <f t="shared" si="146"/>
        <v>0</v>
      </c>
      <c r="CX16" s="70" t="s">
        <v>8</v>
      </c>
      <c r="CY16" s="26" t="s">
        <v>8</v>
      </c>
      <c r="CZ16" s="31">
        <f t="shared" si="198"/>
        <v>0.65788626736153699</v>
      </c>
      <c r="DA16" s="29">
        <f t="shared" si="147"/>
        <v>4.645648645292122E-2</v>
      </c>
      <c r="DB16" s="47">
        <f t="shared" si="199"/>
        <v>474640.55409864738</v>
      </c>
      <c r="DC16" s="117">
        <f t="shared" si="148"/>
        <v>0</v>
      </c>
      <c r="DD16" s="70" t="s">
        <v>8</v>
      </c>
      <c r="DE16" s="26" t="s">
        <v>8</v>
      </c>
      <c r="DF16" s="31">
        <f t="shared" si="200"/>
        <v>0.65788626736153699</v>
      </c>
      <c r="DG16" s="29">
        <f t="shared" si="149"/>
        <v>4.645648645292122E-2</v>
      </c>
      <c r="DH16" s="47">
        <f t="shared" si="201"/>
        <v>474640.55409864738</v>
      </c>
      <c r="DI16" s="117">
        <f t="shared" si="150"/>
        <v>0</v>
      </c>
      <c r="DJ16" s="70" t="s">
        <v>8</v>
      </c>
      <c r="DK16" s="26" t="s">
        <v>8</v>
      </c>
      <c r="DL16" s="31">
        <f t="shared" si="202"/>
        <v>0.65788626736153699</v>
      </c>
      <c r="DM16" s="29">
        <f t="shared" si="151"/>
        <v>4.645648645292122E-2</v>
      </c>
      <c r="DN16" s="47">
        <f t="shared" si="203"/>
        <v>474640.55409864738</v>
      </c>
      <c r="DO16" s="117">
        <f t="shared" si="152"/>
        <v>0</v>
      </c>
      <c r="DP16" s="70" t="s">
        <v>8</v>
      </c>
      <c r="DQ16" s="26" t="s">
        <v>8</v>
      </c>
      <c r="DR16" s="31">
        <f t="shared" si="204"/>
        <v>0.65788626736153699</v>
      </c>
      <c r="DS16" s="29">
        <f t="shared" si="153"/>
        <v>4.645648645292122E-2</v>
      </c>
      <c r="DT16" s="47">
        <f t="shared" si="205"/>
        <v>474640.55409864738</v>
      </c>
      <c r="DU16" s="117">
        <f t="shared" si="154"/>
        <v>0</v>
      </c>
      <c r="DV16" s="70" t="s">
        <v>8</v>
      </c>
      <c r="DW16" s="26" t="s">
        <v>8</v>
      </c>
      <c r="DX16" s="31">
        <f t="shared" si="206"/>
        <v>0.65788626736153699</v>
      </c>
      <c r="DY16" s="29">
        <f t="shared" si="155"/>
        <v>4.645648645292122E-2</v>
      </c>
      <c r="DZ16" s="30">
        <f t="shared" si="207"/>
        <v>474640.55409864738</v>
      </c>
      <c r="EA16" s="74">
        <f t="shared" si="156"/>
        <v>0</v>
      </c>
      <c r="EB16" s="70" t="s">
        <v>8</v>
      </c>
      <c r="EC16" s="26" t="s">
        <v>8</v>
      </c>
      <c r="ED16" s="31">
        <f t="shared" si="208"/>
        <v>0.65788626736153699</v>
      </c>
      <c r="EE16" s="29">
        <f t="shared" si="157"/>
        <v>4.645648645292122E-2</v>
      </c>
      <c r="EF16" s="30">
        <f t="shared" si="209"/>
        <v>474640.55409864738</v>
      </c>
      <c r="EG16" s="74">
        <f t="shared" si="158"/>
        <v>0</v>
      </c>
      <c r="EH16" s="70" t="s">
        <v>8</v>
      </c>
      <c r="EI16" s="26" t="s">
        <v>8</v>
      </c>
      <c r="EJ16" s="31">
        <f t="shared" si="210"/>
        <v>0.65788626736153699</v>
      </c>
      <c r="EK16" s="29">
        <f t="shared" si="159"/>
        <v>4.645648645292122E-2</v>
      </c>
      <c r="EL16" s="30">
        <f t="shared" si="211"/>
        <v>474640.55409864738</v>
      </c>
      <c r="EM16" s="74">
        <f t="shared" si="160"/>
        <v>0</v>
      </c>
      <c r="EN16" s="70" t="s">
        <v>8</v>
      </c>
      <c r="EO16" s="26" t="s">
        <v>8</v>
      </c>
      <c r="EP16" s="31">
        <f t="shared" si="212"/>
        <v>0.65788626736153699</v>
      </c>
      <c r="EQ16" s="29">
        <f t="shared" si="161"/>
        <v>4.645648645292122E-2</v>
      </c>
      <c r="ER16" s="30">
        <f t="shared" si="213"/>
        <v>474640.55409864738</v>
      </c>
      <c r="ES16" s="74">
        <f t="shared" si="162"/>
        <v>0</v>
      </c>
      <c r="ET16" s="70" t="s">
        <v>8</v>
      </c>
      <c r="EU16" s="26" t="s">
        <v>8</v>
      </c>
      <c r="EV16" s="31">
        <f t="shared" si="214"/>
        <v>0.65788626736153699</v>
      </c>
      <c r="EW16" s="29">
        <f t="shared" si="163"/>
        <v>4.645648645292122E-2</v>
      </c>
      <c r="EX16" s="30">
        <f t="shared" si="215"/>
        <v>474640.55409864738</v>
      </c>
      <c r="EY16" s="74">
        <f t="shared" si="164"/>
        <v>0</v>
      </c>
      <c r="EZ16" s="70" t="s">
        <v>8</v>
      </c>
      <c r="FA16" s="26" t="s">
        <v>8</v>
      </c>
      <c r="FB16" s="31">
        <f t="shared" si="216"/>
        <v>0.65788626736153699</v>
      </c>
      <c r="FC16" s="29">
        <f t="shared" si="165"/>
        <v>4.645648645292122E-2</v>
      </c>
      <c r="FD16" s="30">
        <f t="shared" si="217"/>
        <v>474640.55409864738</v>
      </c>
      <c r="FE16" s="74">
        <f t="shared" si="166"/>
        <v>0</v>
      </c>
      <c r="FF16" s="70" t="s">
        <v>8</v>
      </c>
      <c r="FG16" s="26" t="s">
        <v>8</v>
      </c>
      <c r="FH16" s="31">
        <f t="shared" si="218"/>
        <v>0.65788626736153699</v>
      </c>
      <c r="FI16" s="29">
        <f t="shared" si="167"/>
        <v>4.645648645292122E-2</v>
      </c>
      <c r="FJ16" s="30">
        <f t="shared" si="219"/>
        <v>474640.55409864738</v>
      </c>
      <c r="FK16" s="74">
        <f t="shared" si="168"/>
        <v>0</v>
      </c>
      <c r="FL16" s="70" t="s">
        <v>8</v>
      </c>
      <c r="FM16" s="26" t="s">
        <v>8</v>
      </c>
      <c r="FN16" s="31">
        <f t="shared" si="220"/>
        <v>0.65788626736153699</v>
      </c>
      <c r="FO16" s="29">
        <f t="shared" si="169"/>
        <v>4.645648645292122E-2</v>
      </c>
      <c r="FP16" s="30">
        <f t="shared" si="221"/>
        <v>474640.55409864738</v>
      </c>
      <c r="FQ16" s="74">
        <f t="shared" si="170"/>
        <v>0</v>
      </c>
      <c r="FR16" s="70" t="s">
        <v>8</v>
      </c>
      <c r="FS16" s="26" t="s">
        <v>8</v>
      </c>
      <c r="FT16" s="31">
        <f t="shared" si="222"/>
        <v>0.65788626736153699</v>
      </c>
      <c r="FU16" s="29">
        <f t="shared" si="171"/>
        <v>4.645648645292122E-2</v>
      </c>
      <c r="FV16" s="30">
        <f t="shared" si="223"/>
        <v>474640.55409864738</v>
      </c>
      <c r="FW16" s="74">
        <f t="shared" si="172"/>
        <v>0</v>
      </c>
      <c r="FX16" s="70" t="s">
        <v>8</v>
      </c>
      <c r="FY16" s="26" t="s">
        <v>8</v>
      </c>
      <c r="FZ16" s="31">
        <f t="shared" si="224"/>
        <v>0.65788626736153699</v>
      </c>
      <c r="GA16" s="29">
        <f t="shared" si="173"/>
        <v>4.645648645292122E-2</v>
      </c>
      <c r="GB16" s="30">
        <f t="shared" si="225"/>
        <v>474640.55409864738</v>
      </c>
      <c r="GC16" s="74">
        <f t="shared" si="174"/>
        <v>0</v>
      </c>
      <c r="GD16" s="70" t="s">
        <v>8</v>
      </c>
      <c r="GE16" s="26" t="s">
        <v>8</v>
      </c>
      <c r="GF16" s="31">
        <f t="shared" si="226"/>
        <v>0.65788626736153699</v>
      </c>
      <c r="GG16" s="29">
        <f t="shared" si="175"/>
        <v>4.645648645292122E-2</v>
      </c>
      <c r="GH16" s="30">
        <f t="shared" si="227"/>
        <v>474640.55409864738</v>
      </c>
      <c r="GI16" s="117">
        <f t="shared" si="176"/>
        <v>0</v>
      </c>
      <c r="GJ16" s="166">
        <f t="shared" si="228"/>
        <v>1607776.3352949866</v>
      </c>
      <c r="GK16" s="85">
        <f t="shared" si="177"/>
        <v>2015462.2287890976</v>
      </c>
      <c r="GL16" s="80">
        <f t="shared" si="178"/>
        <v>0.6578862673615371</v>
      </c>
      <c r="GM16" s="85">
        <v>2015462.23</v>
      </c>
      <c r="GN16" s="255"/>
    </row>
    <row r="17" spans="1:196" s="21" customFormat="1" ht="37.5" customHeight="1" thickBot="1" x14ac:dyDescent="0.25">
      <c r="A17" s="195" t="s">
        <v>186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93">
        <f>'Исходные данные'!C18</f>
        <v>7812</v>
      </c>
      <c r="H17" s="27">
        <f>'Исходные данные'!D18</f>
        <v>16098664.17</v>
      </c>
      <c r="I17" s="28">
        <f>'Расчет КРП'!F14</f>
        <v>2</v>
      </c>
      <c r="J17" s="100" t="s">
        <v>8</v>
      </c>
      <c r="K17" s="104">
        <f t="shared" si="104"/>
        <v>0.59033939079786169</v>
      </c>
      <c r="L17" s="71">
        <f t="shared" si="105"/>
        <v>4907306.9337072344</v>
      </c>
      <c r="M17" s="67">
        <f t="shared" si="106"/>
        <v>0.77029075540247238</v>
      </c>
      <c r="N17" s="26" t="s">
        <v>8</v>
      </c>
      <c r="O17" s="29">
        <f t="shared" si="107"/>
        <v>-0.37378545970300281</v>
      </c>
      <c r="P17" s="30">
        <f t="shared" si="179"/>
        <v>0</v>
      </c>
      <c r="Q17" s="74">
        <f t="shared" si="108"/>
        <v>0</v>
      </c>
      <c r="R17" s="158" t="s">
        <v>8</v>
      </c>
      <c r="S17" s="26" t="s">
        <v>8</v>
      </c>
      <c r="T17" s="31">
        <f t="shared" si="109"/>
        <v>0.77029075540247238</v>
      </c>
      <c r="U17" s="29">
        <f t="shared" si="110"/>
        <v>-0.24088486347995874</v>
      </c>
      <c r="V17" s="47">
        <f t="shared" si="180"/>
        <v>0</v>
      </c>
      <c r="W17" s="74">
        <f t="shared" si="111"/>
        <v>0</v>
      </c>
      <c r="X17" s="70" t="s">
        <v>8</v>
      </c>
      <c r="Y17" s="26" t="s">
        <v>8</v>
      </c>
      <c r="Z17" s="31">
        <f t="shared" si="112"/>
        <v>0.77029075540247238</v>
      </c>
      <c r="AA17" s="29">
        <f t="shared" si="113"/>
        <v>-0.11875484973804706</v>
      </c>
      <c r="AB17" s="47">
        <f t="shared" si="181"/>
        <v>0</v>
      </c>
      <c r="AC17" s="74">
        <f t="shared" si="114"/>
        <v>0</v>
      </c>
      <c r="AD17" s="70" t="s">
        <v>8</v>
      </c>
      <c r="AE17" s="26" t="s">
        <v>8</v>
      </c>
      <c r="AF17" s="31">
        <f t="shared" si="115"/>
        <v>0.77029075540247238</v>
      </c>
      <c r="AG17" s="29">
        <f t="shared" si="116"/>
        <v>-6.5948001588014171E-2</v>
      </c>
      <c r="AH17" s="47">
        <f t="shared" si="182"/>
        <v>0</v>
      </c>
      <c r="AI17" s="74">
        <f t="shared" si="117"/>
        <v>0</v>
      </c>
      <c r="AJ17" s="70" t="s">
        <v>8</v>
      </c>
      <c r="AK17" s="26" t="s">
        <v>8</v>
      </c>
      <c r="AL17" s="31">
        <f t="shared" si="118"/>
        <v>0.77029075540247238</v>
      </c>
      <c r="AM17" s="29">
        <f t="shared" si="119"/>
        <v>-6.5948001588014171E-2</v>
      </c>
      <c r="AN17" s="47">
        <f t="shared" si="183"/>
        <v>0</v>
      </c>
      <c r="AO17" s="74">
        <f t="shared" si="120"/>
        <v>0</v>
      </c>
      <c r="AP17" s="70" t="s">
        <v>8</v>
      </c>
      <c r="AQ17" s="26" t="s">
        <v>8</v>
      </c>
      <c r="AR17" s="31">
        <f t="shared" si="121"/>
        <v>0.77029075540247238</v>
      </c>
      <c r="AS17" s="29">
        <f t="shared" si="122"/>
        <v>-6.5948001588014171E-2</v>
      </c>
      <c r="AT17" s="47">
        <f t="shared" si="184"/>
        <v>0</v>
      </c>
      <c r="AU17" s="74">
        <f t="shared" si="123"/>
        <v>0</v>
      </c>
      <c r="AV17" s="70" t="s">
        <v>8</v>
      </c>
      <c r="AW17" s="26" t="s">
        <v>8</v>
      </c>
      <c r="AX17" s="31">
        <f t="shared" si="124"/>
        <v>0.77029075540247238</v>
      </c>
      <c r="AY17" s="29">
        <f t="shared" si="125"/>
        <v>-6.5948001588014171E-2</v>
      </c>
      <c r="AZ17" s="47">
        <f t="shared" si="185"/>
        <v>0</v>
      </c>
      <c r="BA17" s="74">
        <f t="shared" si="126"/>
        <v>0</v>
      </c>
      <c r="BB17" s="70" t="s">
        <v>8</v>
      </c>
      <c r="BC17" s="26" t="s">
        <v>8</v>
      </c>
      <c r="BD17" s="31">
        <f t="shared" si="127"/>
        <v>0.77029075540247238</v>
      </c>
      <c r="BE17" s="29">
        <f t="shared" si="128"/>
        <v>-6.5948001588014171E-2</v>
      </c>
      <c r="BF17" s="47">
        <f t="shared" si="186"/>
        <v>0</v>
      </c>
      <c r="BG17" s="74">
        <f t="shared" si="129"/>
        <v>0</v>
      </c>
      <c r="BH17" s="70" t="s">
        <v>8</v>
      </c>
      <c r="BI17" s="26" t="s">
        <v>8</v>
      </c>
      <c r="BJ17" s="31">
        <f t="shared" si="130"/>
        <v>0.77029075540247238</v>
      </c>
      <c r="BK17" s="29">
        <f t="shared" si="131"/>
        <v>-6.5948001588014171E-2</v>
      </c>
      <c r="BL17" s="47">
        <f t="shared" si="187"/>
        <v>0</v>
      </c>
      <c r="BM17" s="74">
        <f t="shared" si="132"/>
        <v>0</v>
      </c>
      <c r="BN17" s="70" t="s">
        <v>8</v>
      </c>
      <c r="BO17" s="26" t="s">
        <v>8</v>
      </c>
      <c r="BP17" s="31">
        <f t="shared" si="133"/>
        <v>0.77029075540247238</v>
      </c>
      <c r="BQ17" s="29">
        <f t="shared" si="134"/>
        <v>-6.5948001588014171E-2</v>
      </c>
      <c r="BR17" s="47">
        <f t="shared" si="188"/>
        <v>0</v>
      </c>
      <c r="BS17" s="117">
        <f t="shared" si="135"/>
        <v>0</v>
      </c>
      <c r="BT17" s="70" t="s">
        <v>8</v>
      </c>
      <c r="BU17" s="26" t="s">
        <v>8</v>
      </c>
      <c r="BV17" s="31">
        <f t="shared" si="189"/>
        <v>0.77029075540247238</v>
      </c>
      <c r="BW17" s="29">
        <f t="shared" si="136"/>
        <v>-6.5948001588014171E-2</v>
      </c>
      <c r="BX17" s="47">
        <f t="shared" si="190"/>
        <v>0</v>
      </c>
      <c r="BY17" s="117">
        <f t="shared" si="137"/>
        <v>0</v>
      </c>
      <c r="BZ17" s="70" t="s">
        <v>8</v>
      </c>
      <c r="CA17" s="26" t="s">
        <v>8</v>
      </c>
      <c r="CB17" s="31">
        <f t="shared" si="191"/>
        <v>0.77029075540247238</v>
      </c>
      <c r="CC17" s="29">
        <f t="shared" si="138"/>
        <v>-6.5948001588014171E-2</v>
      </c>
      <c r="CD17" s="47">
        <f t="shared" si="192"/>
        <v>0</v>
      </c>
      <c r="CE17" s="117">
        <f t="shared" si="139"/>
        <v>0</v>
      </c>
      <c r="CF17" s="70" t="s">
        <v>8</v>
      </c>
      <c r="CG17" s="26" t="s">
        <v>8</v>
      </c>
      <c r="CH17" s="31">
        <f t="shared" si="140"/>
        <v>0.77029075540247238</v>
      </c>
      <c r="CI17" s="29">
        <f t="shared" si="141"/>
        <v>-6.5948001588014171E-2</v>
      </c>
      <c r="CJ17" s="47">
        <f t="shared" si="193"/>
        <v>0</v>
      </c>
      <c r="CK17" s="117">
        <f t="shared" si="142"/>
        <v>0</v>
      </c>
      <c r="CL17" s="70" t="s">
        <v>8</v>
      </c>
      <c r="CM17" s="26" t="s">
        <v>8</v>
      </c>
      <c r="CN17" s="31">
        <f t="shared" si="194"/>
        <v>0.77029075540247238</v>
      </c>
      <c r="CO17" s="29">
        <f t="shared" si="143"/>
        <v>-6.5948001588014171E-2</v>
      </c>
      <c r="CP17" s="47">
        <f t="shared" si="195"/>
        <v>0</v>
      </c>
      <c r="CQ17" s="117">
        <f t="shared" si="144"/>
        <v>0</v>
      </c>
      <c r="CR17" s="70" t="s">
        <v>8</v>
      </c>
      <c r="CS17" s="26" t="s">
        <v>8</v>
      </c>
      <c r="CT17" s="31">
        <f t="shared" si="196"/>
        <v>0.77029075540247238</v>
      </c>
      <c r="CU17" s="29">
        <f t="shared" si="145"/>
        <v>-6.5948001588014171E-2</v>
      </c>
      <c r="CV17" s="47">
        <f t="shared" si="197"/>
        <v>0</v>
      </c>
      <c r="CW17" s="117">
        <f t="shared" si="146"/>
        <v>0</v>
      </c>
      <c r="CX17" s="70" t="s">
        <v>8</v>
      </c>
      <c r="CY17" s="26" t="s">
        <v>8</v>
      </c>
      <c r="CZ17" s="31">
        <f t="shared" si="198"/>
        <v>0.77029075540247238</v>
      </c>
      <c r="DA17" s="29">
        <f t="shared" si="147"/>
        <v>-6.5948001588014171E-2</v>
      </c>
      <c r="DB17" s="47">
        <f t="shared" si="199"/>
        <v>0</v>
      </c>
      <c r="DC17" s="117">
        <f t="shared" si="148"/>
        <v>0</v>
      </c>
      <c r="DD17" s="70" t="s">
        <v>8</v>
      </c>
      <c r="DE17" s="26" t="s">
        <v>8</v>
      </c>
      <c r="DF17" s="31">
        <f t="shared" si="200"/>
        <v>0.77029075540247238</v>
      </c>
      <c r="DG17" s="29">
        <f t="shared" si="149"/>
        <v>-6.5948001588014171E-2</v>
      </c>
      <c r="DH17" s="47">
        <f t="shared" si="201"/>
        <v>0</v>
      </c>
      <c r="DI17" s="117">
        <f t="shared" si="150"/>
        <v>0</v>
      </c>
      <c r="DJ17" s="70" t="s">
        <v>8</v>
      </c>
      <c r="DK17" s="26" t="s">
        <v>8</v>
      </c>
      <c r="DL17" s="31">
        <f t="shared" si="202"/>
        <v>0.77029075540247238</v>
      </c>
      <c r="DM17" s="29">
        <f t="shared" si="151"/>
        <v>-6.5948001588014171E-2</v>
      </c>
      <c r="DN17" s="47">
        <f t="shared" si="203"/>
        <v>0</v>
      </c>
      <c r="DO17" s="117">
        <f t="shared" si="152"/>
        <v>0</v>
      </c>
      <c r="DP17" s="70" t="s">
        <v>8</v>
      </c>
      <c r="DQ17" s="26" t="s">
        <v>8</v>
      </c>
      <c r="DR17" s="31">
        <f t="shared" si="204"/>
        <v>0.77029075540247238</v>
      </c>
      <c r="DS17" s="29">
        <f t="shared" si="153"/>
        <v>-6.5948001588014171E-2</v>
      </c>
      <c r="DT17" s="47">
        <f t="shared" si="205"/>
        <v>0</v>
      </c>
      <c r="DU17" s="117">
        <f t="shared" si="154"/>
        <v>0</v>
      </c>
      <c r="DV17" s="70" t="s">
        <v>8</v>
      </c>
      <c r="DW17" s="26" t="s">
        <v>8</v>
      </c>
      <c r="DX17" s="31">
        <f t="shared" si="206"/>
        <v>0.77029075540247238</v>
      </c>
      <c r="DY17" s="29">
        <f t="shared" si="155"/>
        <v>-6.5948001588014171E-2</v>
      </c>
      <c r="DZ17" s="30">
        <f t="shared" si="207"/>
        <v>0</v>
      </c>
      <c r="EA17" s="74">
        <f t="shared" si="156"/>
        <v>0</v>
      </c>
      <c r="EB17" s="70" t="s">
        <v>8</v>
      </c>
      <c r="EC17" s="26" t="s">
        <v>8</v>
      </c>
      <c r="ED17" s="31">
        <f t="shared" si="208"/>
        <v>0.77029075540247238</v>
      </c>
      <c r="EE17" s="29">
        <f t="shared" si="157"/>
        <v>-6.5948001588014171E-2</v>
      </c>
      <c r="EF17" s="30">
        <f t="shared" si="209"/>
        <v>0</v>
      </c>
      <c r="EG17" s="74">
        <f t="shared" si="158"/>
        <v>0</v>
      </c>
      <c r="EH17" s="70" t="s">
        <v>8</v>
      </c>
      <c r="EI17" s="26" t="s">
        <v>8</v>
      </c>
      <c r="EJ17" s="31">
        <f t="shared" si="210"/>
        <v>0.77029075540247238</v>
      </c>
      <c r="EK17" s="29">
        <f t="shared" si="159"/>
        <v>-6.5948001588014171E-2</v>
      </c>
      <c r="EL17" s="30">
        <f t="shared" si="211"/>
        <v>0</v>
      </c>
      <c r="EM17" s="74">
        <f t="shared" si="160"/>
        <v>0</v>
      </c>
      <c r="EN17" s="70" t="s">
        <v>8</v>
      </c>
      <c r="EO17" s="26" t="s">
        <v>8</v>
      </c>
      <c r="EP17" s="31">
        <f t="shared" si="212"/>
        <v>0.77029075540247238</v>
      </c>
      <c r="EQ17" s="29">
        <f t="shared" si="161"/>
        <v>-6.5948001588014171E-2</v>
      </c>
      <c r="ER17" s="30">
        <f t="shared" si="213"/>
        <v>0</v>
      </c>
      <c r="ES17" s="74">
        <f t="shared" si="162"/>
        <v>0</v>
      </c>
      <c r="ET17" s="70" t="s">
        <v>8</v>
      </c>
      <c r="EU17" s="26" t="s">
        <v>8</v>
      </c>
      <c r="EV17" s="31">
        <f t="shared" si="214"/>
        <v>0.77029075540247238</v>
      </c>
      <c r="EW17" s="29">
        <f t="shared" si="163"/>
        <v>-6.5948001588014171E-2</v>
      </c>
      <c r="EX17" s="30">
        <f t="shared" si="215"/>
        <v>0</v>
      </c>
      <c r="EY17" s="74">
        <f t="shared" si="164"/>
        <v>0</v>
      </c>
      <c r="EZ17" s="70" t="s">
        <v>8</v>
      </c>
      <c r="FA17" s="26" t="s">
        <v>8</v>
      </c>
      <c r="FB17" s="31">
        <f t="shared" si="216"/>
        <v>0.77029075540247238</v>
      </c>
      <c r="FC17" s="29">
        <f t="shared" si="165"/>
        <v>-6.5948001588014171E-2</v>
      </c>
      <c r="FD17" s="30">
        <f t="shared" si="217"/>
        <v>0</v>
      </c>
      <c r="FE17" s="74">
        <f t="shared" si="166"/>
        <v>0</v>
      </c>
      <c r="FF17" s="70" t="s">
        <v>8</v>
      </c>
      <c r="FG17" s="26" t="s">
        <v>8</v>
      </c>
      <c r="FH17" s="31">
        <f t="shared" si="218"/>
        <v>0.77029075540247238</v>
      </c>
      <c r="FI17" s="29">
        <f t="shared" si="167"/>
        <v>-6.5948001588014171E-2</v>
      </c>
      <c r="FJ17" s="30">
        <f t="shared" si="219"/>
        <v>0</v>
      </c>
      <c r="FK17" s="74">
        <f t="shared" si="168"/>
        <v>0</v>
      </c>
      <c r="FL17" s="70" t="s">
        <v>8</v>
      </c>
      <c r="FM17" s="26" t="s">
        <v>8</v>
      </c>
      <c r="FN17" s="31">
        <f t="shared" si="220"/>
        <v>0.77029075540247238</v>
      </c>
      <c r="FO17" s="29">
        <f t="shared" si="169"/>
        <v>-6.5948001588014171E-2</v>
      </c>
      <c r="FP17" s="30">
        <f t="shared" si="221"/>
        <v>0</v>
      </c>
      <c r="FQ17" s="74">
        <f t="shared" si="170"/>
        <v>0</v>
      </c>
      <c r="FR17" s="70" t="s">
        <v>8</v>
      </c>
      <c r="FS17" s="26" t="s">
        <v>8</v>
      </c>
      <c r="FT17" s="31">
        <f t="shared" si="222"/>
        <v>0.77029075540247238</v>
      </c>
      <c r="FU17" s="29">
        <f t="shared" si="171"/>
        <v>-6.5948001588014171E-2</v>
      </c>
      <c r="FV17" s="30">
        <f t="shared" si="223"/>
        <v>0</v>
      </c>
      <c r="FW17" s="74">
        <f t="shared" si="172"/>
        <v>0</v>
      </c>
      <c r="FX17" s="70" t="s">
        <v>8</v>
      </c>
      <c r="FY17" s="26" t="s">
        <v>8</v>
      </c>
      <c r="FZ17" s="31">
        <f t="shared" si="224"/>
        <v>0.77029075540247238</v>
      </c>
      <c r="GA17" s="29">
        <f t="shared" si="173"/>
        <v>-6.5948001588014171E-2</v>
      </c>
      <c r="GB17" s="30">
        <f t="shared" si="225"/>
        <v>0</v>
      </c>
      <c r="GC17" s="74">
        <f t="shared" si="174"/>
        <v>0</v>
      </c>
      <c r="GD17" s="70" t="s">
        <v>8</v>
      </c>
      <c r="GE17" s="26" t="s">
        <v>8</v>
      </c>
      <c r="GF17" s="31">
        <f t="shared" si="226"/>
        <v>0.77029075540247238</v>
      </c>
      <c r="GG17" s="29">
        <f t="shared" si="175"/>
        <v>-6.5948001588014171E-2</v>
      </c>
      <c r="GH17" s="30">
        <f t="shared" si="227"/>
        <v>0</v>
      </c>
      <c r="GI17" s="117">
        <f t="shared" si="176"/>
        <v>0</v>
      </c>
      <c r="GJ17" s="166">
        <f t="shared" si="228"/>
        <v>0</v>
      </c>
      <c r="GK17" s="85">
        <f t="shared" si="177"/>
        <v>4907306.9337072344</v>
      </c>
      <c r="GL17" s="80">
        <f t="shared" si="178"/>
        <v>0.77029075540247227</v>
      </c>
      <c r="GM17" s="85">
        <v>4907306.93</v>
      </c>
      <c r="GN17" s="255"/>
    </row>
    <row r="18" spans="1:196" s="21" customFormat="1" ht="16.5" hidden="1" thickBot="1" x14ac:dyDescent="0.3">
      <c r="A18" s="151"/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93">
        <f>'Исходные данные'!C19</f>
        <v>0</v>
      </c>
      <c r="H18" s="27">
        <f>'Исходные данные'!D19</f>
        <v>0</v>
      </c>
      <c r="I18" s="28">
        <f>'Расчет КРП'!F15</f>
        <v>0</v>
      </c>
      <c r="J18" s="100" t="s">
        <v>8</v>
      </c>
      <c r="K18" s="104" t="e">
        <f t="shared" si="104"/>
        <v>#DIV/0!</v>
      </c>
      <c r="L18" s="71">
        <f t="shared" si="105"/>
        <v>0</v>
      </c>
      <c r="M18" s="67" t="e">
        <f t="shared" si="106"/>
        <v>#DIV/0!</v>
      </c>
      <c r="N18" s="26" t="s">
        <v>8</v>
      </c>
      <c r="O18" s="29" t="e">
        <f t="shared" si="107"/>
        <v>#DIV/0!</v>
      </c>
      <c r="P18" s="30" t="e">
        <f t="shared" si="179"/>
        <v>#DIV/0!</v>
      </c>
      <c r="Q18" s="74" t="e">
        <f t="shared" si="108"/>
        <v>#DIV/0!</v>
      </c>
      <c r="R18" s="158" t="s">
        <v>8</v>
      </c>
      <c r="S18" s="26" t="s">
        <v>8</v>
      </c>
      <c r="T18" s="31" t="e">
        <f t="shared" si="109"/>
        <v>#DIV/0!</v>
      </c>
      <c r="U18" s="29" t="e">
        <f t="shared" si="110"/>
        <v>#DIV/0!</v>
      </c>
      <c r="V18" s="47" t="e">
        <f t="shared" si="180"/>
        <v>#DIV/0!</v>
      </c>
      <c r="W18" s="74" t="e">
        <f t="shared" si="111"/>
        <v>#DIV/0!</v>
      </c>
      <c r="X18" s="70" t="s">
        <v>8</v>
      </c>
      <c r="Y18" s="26" t="s">
        <v>8</v>
      </c>
      <c r="Z18" s="31" t="e">
        <f t="shared" si="112"/>
        <v>#DIV/0!</v>
      </c>
      <c r="AA18" s="29" t="e">
        <f t="shared" si="113"/>
        <v>#DIV/0!</v>
      </c>
      <c r="AB18" s="47" t="e">
        <f t="shared" si="181"/>
        <v>#DIV/0!</v>
      </c>
      <c r="AC18" s="74" t="e">
        <f t="shared" si="114"/>
        <v>#DIV/0!</v>
      </c>
      <c r="AD18" s="70" t="s">
        <v>8</v>
      </c>
      <c r="AE18" s="26" t="s">
        <v>8</v>
      </c>
      <c r="AF18" s="31" t="e">
        <f t="shared" si="115"/>
        <v>#DIV/0!</v>
      </c>
      <c r="AG18" s="29" t="e">
        <f t="shared" si="116"/>
        <v>#DIV/0!</v>
      </c>
      <c r="AH18" s="47" t="e">
        <f t="shared" si="182"/>
        <v>#DIV/0!</v>
      </c>
      <c r="AI18" s="74" t="e">
        <f t="shared" si="117"/>
        <v>#DIV/0!</v>
      </c>
      <c r="AJ18" s="70" t="s">
        <v>8</v>
      </c>
      <c r="AK18" s="26" t="s">
        <v>8</v>
      </c>
      <c r="AL18" s="31" t="e">
        <f t="shared" si="118"/>
        <v>#DIV/0!</v>
      </c>
      <c r="AM18" s="29" t="e">
        <f t="shared" si="119"/>
        <v>#DIV/0!</v>
      </c>
      <c r="AN18" s="47" t="e">
        <f t="shared" si="183"/>
        <v>#DIV/0!</v>
      </c>
      <c r="AO18" s="74" t="e">
        <f t="shared" si="120"/>
        <v>#DIV/0!</v>
      </c>
      <c r="AP18" s="70" t="s">
        <v>8</v>
      </c>
      <c r="AQ18" s="26" t="s">
        <v>8</v>
      </c>
      <c r="AR18" s="31" t="e">
        <f t="shared" si="121"/>
        <v>#DIV/0!</v>
      </c>
      <c r="AS18" s="29" t="e">
        <f t="shared" si="122"/>
        <v>#DIV/0!</v>
      </c>
      <c r="AT18" s="47" t="e">
        <f t="shared" si="184"/>
        <v>#DIV/0!</v>
      </c>
      <c r="AU18" s="74" t="e">
        <f t="shared" si="123"/>
        <v>#DIV/0!</v>
      </c>
      <c r="AV18" s="70" t="s">
        <v>8</v>
      </c>
      <c r="AW18" s="26" t="s">
        <v>8</v>
      </c>
      <c r="AX18" s="31" t="e">
        <f t="shared" si="124"/>
        <v>#DIV/0!</v>
      </c>
      <c r="AY18" s="29" t="e">
        <f t="shared" si="125"/>
        <v>#DIV/0!</v>
      </c>
      <c r="AZ18" s="47" t="e">
        <f t="shared" si="185"/>
        <v>#DIV/0!</v>
      </c>
      <c r="BA18" s="74" t="e">
        <f t="shared" si="126"/>
        <v>#DIV/0!</v>
      </c>
      <c r="BB18" s="70" t="s">
        <v>8</v>
      </c>
      <c r="BC18" s="26" t="s">
        <v>8</v>
      </c>
      <c r="BD18" s="31" t="e">
        <f t="shared" si="127"/>
        <v>#DIV/0!</v>
      </c>
      <c r="BE18" s="29" t="e">
        <f t="shared" si="128"/>
        <v>#DIV/0!</v>
      </c>
      <c r="BF18" s="47" t="e">
        <f t="shared" si="186"/>
        <v>#DIV/0!</v>
      </c>
      <c r="BG18" s="74" t="e">
        <f t="shared" si="129"/>
        <v>#DIV/0!</v>
      </c>
      <c r="BH18" s="70" t="s">
        <v>8</v>
      </c>
      <c r="BI18" s="26" t="s">
        <v>8</v>
      </c>
      <c r="BJ18" s="31" t="e">
        <f t="shared" si="130"/>
        <v>#DIV/0!</v>
      </c>
      <c r="BK18" s="29" t="e">
        <f t="shared" si="131"/>
        <v>#DIV/0!</v>
      </c>
      <c r="BL18" s="47" t="e">
        <f t="shared" si="187"/>
        <v>#DIV/0!</v>
      </c>
      <c r="BM18" s="74" t="e">
        <f t="shared" si="132"/>
        <v>#DIV/0!</v>
      </c>
      <c r="BN18" s="70" t="s">
        <v>8</v>
      </c>
      <c r="BO18" s="26" t="s">
        <v>8</v>
      </c>
      <c r="BP18" s="31" t="e">
        <f t="shared" si="133"/>
        <v>#DIV/0!</v>
      </c>
      <c r="BQ18" s="29" t="e">
        <f t="shared" si="134"/>
        <v>#DIV/0!</v>
      </c>
      <c r="BR18" s="47" t="e">
        <f t="shared" si="188"/>
        <v>#DIV/0!</v>
      </c>
      <c r="BS18" s="117" t="e">
        <f t="shared" si="135"/>
        <v>#DIV/0!</v>
      </c>
      <c r="BT18" s="70" t="s">
        <v>8</v>
      </c>
      <c r="BU18" s="26" t="s">
        <v>8</v>
      </c>
      <c r="BV18" s="31" t="e">
        <f t="shared" si="189"/>
        <v>#DIV/0!</v>
      </c>
      <c r="BW18" s="29" t="e">
        <f t="shared" si="136"/>
        <v>#DIV/0!</v>
      </c>
      <c r="BX18" s="47" t="e">
        <f t="shared" si="190"/>
        <v>#DIV/0!</v>
      </c>
      <c r="BY18" s="117" t="e">
        <f t="shared" si="137"/>
        <v>#DIV/0!</v>
      </c>
      <c r="BZ18" s="70" t="s">
        <v>8</v>
      </c>
      <c r="CA18" s="26" t="s">
        <v>8</v>
      </c>
      <c r="CB18" s="31" t="e">
        <f t="shared" si="191"/>
        <v>#DIV/0!</v>
      </c>
      <c r="CC18" s="29" t="e">
        <f t="shared" si="138"/>
        <v>#DIV/0!</v>
      </c>
      <c r="CD18" s="47" t="e">
        <f t="shared" si="192"/>
        <v>#DIV/0!</v>
      </c>
      <c r="CE18" s="117" t="e">
        <f t="shared" si="139"/>
        <v>#DIV/0!</v>
      </c>
      <c r="CF18" s="70" t="s">
        <v>8</v>
      </c>
      <c r="CG18" s="26" t="s">
        <v>8</v>
      </c>
      <c r="CH18" s="31" t="e">
        <f t="shared" si="140"/>
        <v>#DIV/0!</v>
      </c>
      <c r="CI18" s="29" t="e">
        <f t="shared" si="141"/>
        <v>#DIV/0!</v>
      </c>
      <c r="CJ18" s="47" t="e">
        <f t="shared" si="193"/>
        <v>#DIV/0!</v>
      </c>
      <c r="CK18" s="117" t="e">
        <f t="shared" si="142"/>
        <v>#DIV/0!</v>
      </c>
      <c r="CL18" s="70" t="s">
        <v>8</v>
      </c>
      <c r="CM18" s="26" t="s">
        <v>8</v>
      </c>
      <c r="CN18" s="31" t="e">
        <f t="shared" si="194"/>
        <v>#DIV/0!</v>
      </c>
      <c r="CO18" s="29" t="e">
        <f t="shared" si="143"/>
        <v>#DIV/0!</v>
      </c>
      <c r="CP18" s="47" t="e">
        <f t="shared" si="195"/>
        <v>#DIV/0!</v>
      </c>
      <c r="CQ18" s="117" t="e">
        <f t="shared" si="144"/>
        <v>#DIV/0!</v>
      </c>
      <c r="CR18" s="70" t="s">
        <v>8</v>
      </c>
      <c r="CS18" s="26" t="s">
        <v>8</v>
      </c>
      <c r="CT18" s="31" t="e">
        <f t="shared" si="196"/>
        <v>#DIV/0!</v>
      </c>
      <c r="CU18" s="29" t="e">
        <f t="shared" si="145"/>
        <v>#DIV/0!</v>
      </c>
      <c r="CV18" s="47" t="e">
        <f t="shared" si="197"/>
        <v>#DIV/0!</v>
      </c>
      <c r="CW18" s="117" t="e">
        <f t="shared" si="146"/>
        <v>#DIV/0!</v>
      </c>
      <c r="CX18" s="70" t="s">
        <v>8</v>
      </c>
      <c r="CY18" s="26" t="s">
        <v>8</v>
      </c>
      <c r="CZ18" s="31" t="e">
        <f t="shared" si="198"/>
        <v>#DIV/0!</v>
      </c>
      <c r="DA18" s="29" t="e">
        <f t="shared" si="147"/>
        <v>#DIV/0!</v>
      </c>
      <c r="DB18" s="47" t="e">
        <f t="shared" si="199"/>
        <v>#DIV/0!</v>
      </c>
      <c r="DC18" s="117" t="e">
        <f t="shared" si="148"/>
        <v>#DIV/0!</v>
      </c>
      <c r="DD18" s="70" t="s">
        <v>8</v>
      </c>
      <c r="DE18" s="26" t="s">
        <v>8</v>
      </c>
      <c r="DF18" s="31" t="e">
        <f t="shared" si="200"/>
        <v>#DIV/0!</v>
      </c>
      <c r="DG18" s="29" t="e">
        <f t="shared" si="149"/>
        <v>#DIV/0!</v>
      </c>
      <c r="DH18" s="47" t="e">
        <f t="shared" si="201"/>
        <v>#DIV/0!</v>
      </c>
      <c r="DI18" s="117" t="e">
        <f t="shared" si="150"/>
        <v>#DIV/0!</v>
      </c>
      <c r="DJ18" s="70" t="s">
        <v>8</v>
      </c>
      <c r="DK18" s="26" t="s">
        <v>8</v>
      </c>
      <c r="DL18" s="31" t="e">
        <f t="shared" si="202"/>
        <v>#DIV/0!</v>
      </c>
      <c r="DM18" s="29" t="e">
        <f t="shared" si="151"/>
        <v>#DIV/0!</v>
      </c>
      <c r="DN18" s="47" t="e">
        <f t="shared" si="203"/>
        <v>#DIV/0!</v>
      </c>
      <c r="DO18" s="117" t="e">
        <f t="shared" si="152"/>
        <v>#DIV/0!</v>
      </c>
      <c r="DP18" s="70" t="s">
        <v>8</v>
      </c>
      <c r="DQ18" s="26" t="s">
        <v>8</v>
      </c>
      <c r="DR18" s="31" t="e">
        <f t="shared" si="204"/>
        <v>#DIV/0!</v>
      </c>
      <c r="DS18" s="29" t="e">
        <f t="shared" si="153"/>
        <v>#DIV/0!</v>
      </c>
      <c r="DT18" s="47" t="e">
        <f t="shared" si="205"/>
        <v>#DIV/0!</v>
      </c>
      <c r="DU18" s="117" t="e">
        <f t="shared" si="154"/>
        <v>#DIV/0!</v>
      </c>
      <c r="DV18" s="70" t="s">
        <v>8</v>
      </c>
      <c r="DW18" s="26" t="s">
        <v>8</v>
      </c>
      <c r="DX18" s="31" t="e">
        <f t="shared" si="206"/>
        <v>#DIV/0!</v>
      </c>
      <c r="DY18" s="29" t="e">
        <f t="shared" si="155"/>
        <v>#DIV/0!</v>
      </c>
      <c r="DZ18" s="30" t="e">
        <f t="shared" si="207"/>
        <v>#DIV/0!</v>
      </c>
      <c r="EA18" s="74" t="e">
        <f t="shared" si="156"/>
        <v>#DIV/0!</v>
      </c>
      <c r="EB18" s="70" t="s">
        <v>8</v>
      </c>
      <c r="EC18" s="26" t="s">
        <v>8</v>
      </c>
      <c r="ED18" s="31" t="e">
        <f t="shared" si="208"/>
        <v>#DIV/0!</v>
      </c>
      <c r="EE18" s="29" t="e">
        <f t="shared" si="157"/>
        <v>#DIV/0!</v>
      </c>
      <c r="EF18" s="30" t="e">
        <f t="shared" si="209"/>
        <v>#DIV/0!</v>
      </c>
      <c r="EG18" s="74" t="e">
        <f t="shared" si="158"/>
        <v>#DIV/0!</v>
      </c>
      <c r="EH18" s="70" t="s">
        <v>8</v>
      </c>
      <c r="EI18" s="26" t="s">
        <v>8</v>
      </c>
      <c r="EJ18" s="31" t="e">
        <f t="shared" si="210"/>
        <v>#DIV/0!</v>
      </c>
      <c r="EK18" s="29" t="e">
        <f t="shared" si="159"/>
        <v>#DIV/0!</v>
      </c>
      <c r="EL18" s="30" t="e">
        <f t="shared" si="211"/>
        <v>#DIV/0!</v>
      </c>
      <c r="EM18" s="74" t="e">
        <f t="shared" si="160"/>
        <v>#DIV/0!</v>
      </c>
      <c r="EN18" s="70" t="s">
        <v>8</v>
      </c>
      <c r="EO18" s="26" t="s">
        <v>8</v>
      </c>
      <c r="EP18" s="31" t="e">
        <f t="shared" si="212"/>
        <v>#DIV/0!</v>
      </c>
      <c r="EQ18" s="29" t="e">
        <f t="shared" si="161"/>
        <v>#DIV/0!</v>
      </c>
      <c r="ER18" s="30" t="e">
        <f t="shared" si="213"/>
        <v>#DIV/0!</v>
      </c>
      <c r="ES18" s="74" t="e">
        <f t="shared" si="162"/>
        <v>#DIV/0!</v>
      </c>
      <c r="ET18" s="70" t="s">
        <v>8</v>
      </c>
      <c r="EU18" s="26" t="s">
        <v>8</v>
      </c>
      <c r="EV18" s="31" t="e">
        <f t="shared" si="214"/>
        <v>#DIV/0!</v>
      </c>
      <c r="EW18" s="29" t="e">
        <f t="shared" si="163"/>
        <v>#DIV/0!</v>
      </c>
      <c r="EX18" s="30" t="e">
        <f t="shared" si="215"/>
        <v>#DIV/0!</v>
      </c>
      <c r="EY18" s="74" t="e">
        <f t="shared" si="164"/>
        <v>#DIV/0!</v>
      </c>
      <c r="EZ18" s="70" t="s">
        <v>8</v>
      </c>
      <c r="FA18" s="26" t="s">
        <v>8</v>
      </c>
      <c r="FB18" s="31" t="e">
        <f t="shared" si="216"/>
        <v>#DIV/0!</v>
      </c>
      <c r="FC18" s="29" t="e">
        <f t="shared" si="165"/>
        <v>#DIV/0!</v>
      </c>
      <c r="FD18" s="30" t="e">
        <f t="shared" si="217"/>
        <v>#DIV/0!</v>
      </c>
      <c r="FE18" s="74" t="e">
        <f t="shared" si="166"/>
        <v>#DIV/0!</v>
      </c>
      <c r="FF18" s="70" t="s">
        <v>8</v>
      </c>
      <c r="FG18" s="26" t="s">
        <v>8</v>
      </c>
      <c r="FH18" s="31" t="e">
        <f t="shared" si="218"/>
        <v>#DIV/0!</v>
      </c>
      <c r="FI18" s="29" t="e">
        <f t="shared" si="167"/>
        <v>#DIV/0!</v>
      </c>
      <c r="FJ18" s="30" t="e">
        <f t="shared" si="219"/>
        <v>#DIV/0!</v>
      </c>
      <c r="FK18" s="74" t="e">
        <f t="shared" si="168"/>
        <v>#DIV/0!</v>
      </c>
      <c r="FL18" s="70" t="s">
        <v>8</v>
      </c>
      <c r="FM18" s="26" t="s">
        <v>8</v>
      </c>
      <c r="FN18" s="31" t="e">
        <f t="shared" si="220"/>
        <v>#DIV/0!</v>
      </c>
      <c r="FO18" s="29" t="e">
        <f t="shared" si="169"/>
        <v>#DIV/0!</v>
      </c>
      <c r="FP18" s="30" t="e">
        <f t="shared" si="221"/>
        <v>#DIV/0!</v>
      </c>
      <c r="FQ18" s="74" t="e">
        <f t="shared" si="170"/>
        <v>#DIV/0!</v>
      </c>
      <c r="FR18" s="70" t="s">
        <v>8</v>
      </c>
      <c r="FS18" s="26" t="s">
        <v>8</v>
      </c>
      <c r="FT18" s="31" t="e">
        <f t="shared" si="222"/>
        <v>#DIV/0!</v>
      </c>
      <c r="FU18" s="29" t="e">
        <f t="shared" si="171"/>
        <v>#DIV/0!</v>
      </c>
      <c r="FV18" s="30" t="e">
        <f t="shared" si="223"/>
        <v>#DIV/0!</v>
      </c>
      <c r="FW18" s="74" t="e">
        <f t="shared" si="172"/>
        <v>#DIV/0!</v>
      </c>
      <c r="FX18" s="70" t="s">
        <v>8</v>
      </c>
      <c r="FY18" s="26" t="s">
        <v>8</v>
      </c>
      <c r="FZ18" s="31" t="e">
        <f t="shared" si="224"/>
        <v>#DIV/0!</v>
      </c>
      <c r="GA18" s="29" t="e">
        <f t="shared" si="173"/>
        <v>#DIV/0!</v>
      </c>
      <c r="GB18" s="30" t="e">
        <f t="shared" si="225"/>
        <v>#DIV/0!</v>
      </c>
      <c r="GC18" s="74" t="e">
        <f t="shared" si="174"/>
        <v>#DIV/0!</v>
      </c>
      <c r="GD18" s="70" t="s">
        <v>8</v>
      </c>
      <c r="GE18" s="26" t="s">
        <v>8</v>
      </c>
      <c r="GF18" s="31" t="e">
        <f t="shared" si="226"/>
        <v>#DIV/0!</v>
      </c>
      <c r="GG18" s="29" t="e">
        <f t="shared" si="175"/>
        <v>#DIV/0!</v>
      </c>
      <c r="GH18" s="30" t="e">
        <f t="shared" si="227"/>
        <v>#DIV/0!</v>
      </c>
      <c r="GI18" s="117" t="e">
        <f t="shared" si="176"/>
        <v>#DIV/0!</v>
      </c>
      <c r="GJ18" s="166" t="e">
        <f t="shared" si="228"/>
        <v>#DIV/0!</v>
      </c>
      <c r="GK18" s="85" t="e">
        <f t="shared" si="177"/>
        <v>#DIV/0!</v>
      </c>
      <c r="GL18" s="80" t="e">
        <f t="shared" si="178"/>
        <v>#DIV/0!</v>
      </c>
      <c r="GM18" s="85" t="e">
        <f t="shared" si="177"/>
        <v>#VALUE!</v>
      </c>
      <c r="GN18" s="255"/>
    </row>
    <row r="19" spans="1:196" s="21" customFormat="1" ht="16.5" hidden="1" thickBot="1" x14ac:dyDescent="0.3">
      <c r="A19" s="151"/>
      <c r="B19" s="153" t="s">
        <v>8</v>
      </c>
      <c r="C19" s="153" t="s">
        <v>8</v>
      </c>
      <c r="D19" s="153" t="s">
        <v>8</v>
      </c>
      <c r="E19" s="153" t="s">
        <v>8</v>
      </c>
      <c r="F19" s="153" t="s">
        <v>8</v>
      </c>
      <c r="G19" s="93">
        <f>'Исходные данные'!C20</f>
        <v>0</v>
      </c>
      <c r="H19" s="27">
        <f>'Исходные данные'!D20</f>
        <v>0</v>
      </c>
      <c r="I19" s="28">
        <f>'Расчет КРП'!F16</f>
        <v>0</v>
      </c>
      <c r="J19" s="100" t="s">
        <v>8</v>
      </c>
      <c r="K19" s="104" t="e">
        <f t="shared" si="104"/>
        <v>#DIV/0!</v>
      </c>
      <c r="L19" s="71">
        <f t="shared" si="105"/>
        <v>0</v>
      </c>
      <c r="M19" s="67" t="e">
        <f t="shared" si="106"/>
        <v>#DIV/0!</v>
      </c>
      <c r="N19" s="26" t="s">
        <v>8</v>
      </c>
      <c r="O19" s="29" t="e">
        <f t="shared" si="107"/>
        <v>#DIV/0!</v>
      </c>
      <c r="P19" s="30" t="e">
        <f t="shared" si="179"/>
        <v>#DIV/0!</v>
      </c>
      <c r="Q19" s="74" t="e">
        <f t="shared" si="108"/>
        <v>#DIV/0!</v>
      </c>
      <c r="R19" s="158" t="s">
        <v>8</v>
      </c>
      <c r="S19" s="26" t="s">
        <v>8</v>
      </c>
      <c r="T19" s="31" t="e">
        <f t="shared" si="109"/>
        <v>#DIV/0!</v>
      </c>
      <c r="U19" s="29" t="e">
        <f t="shared" si="110"/>
        <v>#DIV/0!</v>
      </c>
      <c r="V19" s="47" t="e">
        <f t="shared" si="180"/>
        <v>#DIV/0!</v>
      </c>
      <c r="W19" s="74" t="e">
        <f t="shared" si="111"/>
        <v>#DIV/0!</v>
      </c>
      <c r="X19" s="70" t="s">
        <v>8</v>
      </c>
      <c r="Y19" s="26" t="s">
        <v>8</v>
      </c>
      <c r="Z19" s="31" t="e">
        <f t="shared" si="112"/>
        <v>#DIV/0!</v>
      </c>
      <c r="AA19" s="29" t="e">
        <f t="shared" si="113"/>
        <v>#DIV/0!</v>
      </c>
      <c r="AB19" s="47" t="e">
        <f t="shared" si="181"/>
        <v>#DIV/0!</v>
      </c>
      <c r="AC19" s="74" t="e">
        <f t="shared" si="114"/>
        <v>#DIV/0!</v>
      </c>
      <c r="AD19" s="70" t="s">
        <v>8</v>
      </c>
      <c r="AE19" s="26" t="s">
        <v>8</v>
      </c>
      <c r="AF19" s="31" t="e">
        <f t="shared" si="115"/>
        <v>#DIV/0!</v>
      </c>
      <c r="AG19" s="29" t="e">
        <f t="shared" si="116"/>
        <v>#DIV/0!</v>
      </c>
      <c r="AH19" s="47" t="e">
        <f t="shared" si="182"/>
        <v>#DIV/0!</v>
      </c>
      <c r="AI19" s="74" t="e">
        <f t="shared" si="117"/>
        <v>#DIV/0!</v>
      </c>
      <c r="AJ19" s="70" t="s">
        <v>8</v>
      </c>
      <c r="AK19" s="26" t="s">
        <v>8</v>
      </c>
      <c r="AL19" s="31" t="e">
        <f t="shared" si="118"/>
        <v>#DIV/0!</v>
      </c>
      <c r="AM19" s="29" t="e">
        <f t="shared" si="119"/>
        <v>#DIV/0!</v>
      </c>
      <c r="AN19" s="47" t="e">
        <f t="shared" si="183"/>
        <v>#DIV/0!</v>
      </c>
      <c r="AO19" s="74" t="e">
        <f t="shared" si="120"/>
        <v>#DIV/0!</v>
      </c>
      <c r="AP19" s="70" t="s">
        <v>8</v>
      </c>
      <c r="AQ19" s="26" t="s">
        <v>8</v>
      </c>
      <c r="AR19" s="31" t="e">
        <f t="shared" si="121"/>
        <v>#DIV/0!</v>
      </c>
      <c r="AS19" s="29" t="e">
        <f t="shared" si="122"/>
        <v>#DIV/0!</v>
      </c>
      <c r="AT19" s="47" t="e">
        <f t="shared" si="184"/>
        <v>#DIV/0!</v>
      </c>
      <c r="AU19" s="74" t="e">
        <f t="shared" si="123"/>
        <v>#DIV/0!</v>
      </c>
      <c r="AV19" s="70" t="s">
        <v>8</v>
      </c>
      <c r="AW19" s="26" t="s">
        <v>8</v>
      </c>
      <c r="AX19" s="31" t="e">
        <f t="shared" si="124"/>
        <v>#DIV/0!</v>
      </c>
      <c r="AY19" s="29" t="e">
        <f t="shared" si="125"/>
        <v>#DIV/0!</v>
      </c>
      <c r="AZ19" s="47" t="e">
        <f t="shared" si="185"/>
        <v>#DIV/0!</v>
      </c>
      <c r="BA19" s="74" t="e">
        <f t="shared" si="126"/>
        <v>#DIV/0!</v>
      </c>
      <c r="BB19" s="70" t="s">
        <v>8</v>
      </c>
      <c r="BC19" s="26" t="s">
        <v>8</v>
      </c>
      <c r="BD19" s="31" t="e">
        <f t="shared" si="127"/>
        <v>#DIV/0!</v>
      </c>
      <c r="BE19" s="29" t="e">
        <f t="shared" si="128"/>
        <v>#DIV/0!</v>
      </c>
      <c r="BF19" s="47" t="e">
        <f t="shared" si="186"/>
        <v>#DIV/0!</v>
      </c>
      <c r="BG19" s="74" t="e">
        <f t="shared" si="129"/>
        <v>#DIV/0!</v>
      </c>
      <c r="BH19" s="70" t="s">
        <v>8</v>
      </c>
      <c r="BI19" s="26" t="s">
        <v>8</v>
      </c>
      <c r="BJ19" s="31" t="e">
        <f t="shared" si="130"/>
        <v>#DIV/0!</v>
      </c>
      <c r="BK19" s="29" t="e">
        <f t="shared" si="131"/>
        <v>#DIV/0!</v>
      </c>
      <c r="BL19" s="47" t="e">
        <f t="shared" si="187"/>
        <v>#DIV/0!</v>
      </c>
      <c r="BM19" s="74" t="e">
        <f t="shared" si="132"/>
        <v>#DIV/0!</v>
      </c>
      <c r="BN19" s="70" t="s">
        <v>8</v>
      </c>
      <c r="BO19" s="26" t="s">
        <v>8</v>
      </c>
      <c r="BP19" s="31" t="e">
        <f t="shared" si="133"/>
        <v>#DIV/0!</v>
      </c>
      <c r="BQ19" s="29" t="e">
        <f t="shared" si="134"/>
        <v>#DIV/0!</v>
      </c>
      <c r="BR19" s="47" t="e">
        <f t="shared" si="188"/>
        <v>#DIV/0!</v>
      </c>
      <c r="BS19" s="117" t="e">
        <f t="shared" si="135"/>
        <v>#DIV/0!</v>
      </c>
      <c r="BT19" s="70" t="s">
        <v>8</v>
      </c>
      <c r="BU19" s="26" t="s">
        <v>8</v>
      </c>
      <c r="BV19" s="31" t="e">
        <f t="shared" si="189"/>
        <v>#DIV/0!</v>
      </c>
      <c r="BW19" s="29" t="e">
        <f t="shared" si="136"/>
        <v>#DIV/0!</v>
      </c>
      <c r="BX19" s="47" t="e">
        <f t="shared" si="190"/>
        <v>#DIV/0!</v>
      </c>
      <c r="BY19" s="117" t="e">
        <f t="shared" si="137"/>
        <v>#DIV/0!</v>
      </c>
      <c r="BZ19" s="70" t="s">
        <v>8</v>
      </c>
      <c r="CA19" s="26" t="s">
        <v>8</v>
      </c>
      <c r="CB19" s="31" t="e">
        <f t="shared" si="191"/>
        <v>#DIV/0!</v>
      </c>
      <c r="CC19" s="29" t="e">
        <f t="shared" si="138"/>
        <v>#DIV/0!</v>
      </c>
      <c r="CD19" s="47" t="e">
        <f t="shared" si="192"/>
        <v>#DIV/0!</v>
      </c>
      <c r="CE19" s="117" t="e">
        <f t="shared" si="139"/>
        <v>#DIV/0!</v>
      </c>
      <c r="CF19" s="70" t="s">
        <v>8</v>
      </c>
      <c r="CG19" s="26" t="s">
        <v>8</v>
      </c>
      <c r="CH19" s="31" t="e">
        <f t="shared" si="140"/>
        <v>#DIV/0!</v>
      </c>
      <c r="CI19" s="29" t="e">
        <f t="shared" si="141"/>
        <v>#DIV/0!</v>
      </c>
      <c r="CJ19" s="47" t="e">
        <f t="shared" si="193"/>
        <v>#DIV/0!</v>
      </c>
      <c r="CK19" s="117" t="e">
        <f t="shared" si="142"/>
        <v>#DIV/0!</v>
      </c>
      <c r="CL19" s="70" t="s">
        <v>8</v>
      </c>
      <c r="CM19" s="26" t="s">
        <v>8</v>
      </c>
      <c r="CN19" s="31" t="e">
        <f t="shared" si="194"/>
        <v>#DIV/0!</v>
      </c>
      <c r="CO19" s="29" t="e">
        <f t="shared" si="143"/>
        <v>#DIV/0!</v>
      </c>
      <c r="CP19" s="47" t="e">
        <f t="shared" si="195"/>
        <v>#DIV/0!</v>
      </c>
      <c r="CQ19" s="117" t="e">
        <f t="shared" si="144"/>
        <v>#DIV/0!</v>
      </c>
      <c r="CR19" s="70" t="s">
        <v>8</v>
      </c>
      <c r="CS19" s="26" t="s">
        <v>8</v>
      </c>
      <c r="CT19" s="31" t="e">
        <f t="shared" si="196"/>
        <v>#DIV/0!</v>
      </c>
      <c r="CU19" s="29" t="e">
        <f t="shared" si="145"/>
        <v>#DIV/0!</v>
      </c>
      <c r="CV19" s="47" t="e">
        <f t="shared" si="197"/>
        <v>#DIV/0!</v>
      </c>
      <c r="CW19" s="117" t="e">
        <f t="shared" si="146"/>
        <v>#DIV/0!</v>
      </c>
      <c r="CX19" s="70" t="s">
        <v>8</v>
      </c>
      <c r="CY19" s="26" t="s">
        <v>8</v>
      </c>
      <c r="CZ19" s="31" t="e">
        <f t="shared" si="198"/>
        <v>#DIV/0!</v>
      </c>
      <c r="DA19" s="29" t="e">
        <f t="shared" si="147"/>
        <v>#DIV/0!</v>
      </c>
      <c r="DB19" s="47" t="e">
        <f t="shared" si="199"/>
        <v>#DIV/0!</v>
      </c>
      <c r="DC19" s="117" t="e">
        <f t="shared" si="148"/>
        <v>#DIV/0!</v>
      </c>
      <c r="DD19" s="70" t="s">
        <v>8</v>
      </c>
      <c r="DE19" s="26" t="s">
        <v>8</v>
      </c>
      <c r="DF19" s="31" t="e">
        <f t="shared" si="200"/>
        <v>#DIV/0!</v>
      </c>
      <c r="DG19" s="29" t="e">
        <f t="shared" si="149"/>
        <v>#DIV/0!</v>
      </c>
      <c r="DH19" s="47" t="e">
        <f t="shared" si="201"/>
        <v>#DIV/0!</v>
      </c>
      <c r="DI19" s="117" t="e">
        <f t="shared" si="150"/>
        <v>#DIV/0!</v>
      </c>
      <c r="DJ19" s="70" t="s">
        <v>8</v>
      </c>
      <c r="DK19" s="26" t="s">
        <v>8</v>
      </c>
      <c r="DL19" s="31" t="e">
        <f t="shared" si="202"/>
        <v>#DIV/0!</v>
      </c>
      <c r="DM19" s="29" t="e">
        <f t="shared" si="151"/>
        <v>#DIV/0!</v>
      </c>
      <c r="DN19" s="47" t="e">
        <f t="shared" si="203"/>
        <v>#DIV/0!</v>
      </c>
      <c r="DO19" s="117" t="e">
        <f t="shared" si="152"/>
        <v>#DIV/0!</v>
      </c>
      <c r="DP19" s="70" t="s">
        <v>8</v>
      </c>
      <c r="DQ19" s="26" t="s">
        <v>8</v>
      </c>
      <c r="DR19" s="31" t="e">
        <f t="shared" si="204"/>
        <v>#DIV/0!</v>
      </c>
      <c r="DS19" s="29" t="e">
        <f t="shared" si="153"/>
        <v>#DIV/0!</v>
      </c>
      <c r="DT19" s="47" t="e">
        <f t="shared" si="205"/>
        <v>#DIV/0!</v>
      </c>
      <c r="DU19" s="117" t="e">
        <f t="shared" si="154"/>
        <v>#DIV/0!</v>
      </c>
      <c r="DV19" s="70" t="s">
        <v>8</v>
      </c>
      <c r="DW19" s="26" t="s">
        <v>8</v>
      </c>
      <c r="DX19" s="31" t="e">
        <f t="shared" si="206"/>
        <v>#DIV/0!</v>
      </c>
      <c r="DY19" s="29" t="e">
        <f t="shared" si="155"/>
        <v>#DIV/0!</v>
      </c>
      <c r="DZ19" s="30" t="e">
        <f t="shared" si="207"/>
        <v>#DIV/0!</v>
      </c>
      <c r="EA19" s="74" t="e">
        <f t="shared" si="156"/>
        <v>#DIV/0!</v>
      </c>
      <c r="EB19" s="70" t="s">
        <v>8</v>
      </c>
      <c r="EC19" s="26" t="s">
        <v>8</v>
      </c>
      <c r="ED19" s="31" t="e">
        <f t="shared" si="208"/>
        <v>#DIV/0!</v>
      </c>
      <c r="EE19" s="29" t="e">
        <f t="shared" si="157"/>
        <v>#DIV/0!</v>
      </c>
      <c r="EF19" s="30" t="e">
        <f t="shared" si="209"/>
        <v>#DIV/0!</v>
      </c>
      <c r="EG19" s="74" t="e">
        <f t="shared" si="158"/>
        <v>#DIV/0!</v>
      </c>
      <c r="EH19" s="70" t="s">
        <v>8</v>
      </c>
      <c r="EI19" s="26" t="s">
        <v>8</v>
      </c>
      <c r="EJ19" s="31" t="e">
        <f t="shared" si="210"/>
        <v>#DIV/0!</v>
      </c>
      <c r="EK19" s="29" t="e">
        <f t="shared" si="159"/>
        <v>#DIV/0!</v>
      </c>
      <c r="EL19" s="30" t="e">
        <f t="shared" si="211"/>
        <v>#DIV/0!</v>
      </c>
      <c r="EM19" s="74" t="e">
        <f t="shared" si="160"/>
        <v>#DIV/0!</v>
      </c>
      <c r="EN19" s="70" t="s">
        <v>8</v>
      </c>
      <c r="EO19" s="26" t="s">
        <v>8</v>
      </c>
      <c r="EP19" s="31" t="e">
        <f t="shared" si="212"/>
        <v>#DIV/0!</v>
      </c>
      <c r="EQ19" s="29" t="e">
        <f t="shared" si="161"/>
        <v>#DIV/0!</v>
      </c>
      <c r="ER19" s="30" t="e">
        <f t="shared" si="213"/>
        <v>#DIV/0!</v>
      </c>
      <c r="ES19" s="74" t="e">
        <f t="shared" si="162"/>
        <v>#DIV/0!</v>
      </c>
      <c r="ET19" s="70" t="s">
        <v>8</v>
      </c>
      <c r="EU19" s="26" t="s">
        <v>8</v>
      </c>
      <c r="EV19" s="31" t="e">
        <f t="shared" si="214"/>
        <v>#DIV/0!</v>
      </c>
      <c r="EW19" s="29" t="e">
        <f t="shared" si="163"/>
        <v>#DIV/0!</v>
      </c>
      <c r="EX19" s="30" t="e">
        <f t="shared" si="215"/>
        <v>#DIV/0!</v>
      </c>
      <c r="EY19" s="74" t="e">
        <f t="shared" si="164"/>
        <v>#DIV/0!</v>
      </c>
      <c r="EZ19" s="70" t="s">
        <v>8</v>
      </c>
      <c r="FA19" s="26" t="s">
        <v>8</v>
      </c>
      <c r="FB19" s="31" t="e">
        <f t="shared" si="216"/>
        <v>#DIV/0!</v>
      </c>
      <c r="FC19" s="29" t="e">
        <f t="shared" si="165"/>
        <v>#DIV/0!</v>
      </c>
      <c r="FD19" s="30" t="e">
        <f t="shared" si="217"/>
        <v>#DIV/0!</v>
      </c>
      <c r="FE19" s="74" t="e">
        <f t="shared" si="166"/>
        <v>#DIV/0!</v>
      </c>
      <c r="FF19" s="70" t="s">
        <v>8</v>
      </c>
      <c r="FG19" s="26" t="s">
        <v>8</v>
      </c>
      <c r="FH19" s="31" t="e">
        <f t="shared" si="218"/>
        <v>#DIV/0!</v>
      </c>
      <c r="FI19" s="29" t="e">
        <f t="shared" si="167"/>
        <v>#DIV/0!</v>
      </c>
      <c r="FJ19" s="30" t="e">
        <f t="shared" si="219"/>
        <v>#DIV/0!</v>
      </c>
      <c r="FK19" s="74" t="e">
        <f t="shared" si="168"/>
        <v>#DIV/0!</v>
      </c>
      <c r="FL19" s="70" t="s">
        <v>8</v>
      </c>
      <c r="FM19" s="26" t="s">
        <v>8</v>
      </c>
      <c r="FN19" s="31" t="e">
        <f t="shared" si="220"/>
        <v>#DIV/0!</v>
      </c>
      <c r="FO19" s="29" t="e">
        <f t="shared" si="169"/>
        <v>#DIV/0!</v>
      </c>
      <c r="FP19" s="30" t="e">
        <f t="shared" si="221"/>
        <v>#DIV/0!</v>
      </c>
      <c r="FQ19" s="74" t="e">
        <f t="shared" si="170"/>
        <v>#DIV/0!</v>
      </c>
      <c r="FR19" s="70" t="s">
        <v>8</v>
      </c>
      <c r="FS19" s="26" t="s">
        <v>8</v>
      </c>
      <c r="FT19" s="31" t="e">
        <f t="shared" si="222"/>
        <v>#DIV/0!</v>
      </c>
      <c r="FU19" s="29" t="e">
        <f t="shared" si="171"/>
        <v>#DIV/0!</v>
      </c>
      <c r="FV19" s="30" t="e">
        <f t="shared" si="223"/>
        <v>#DIV/0!</v>
      </c>
      <c r="FW19" s="74" t="e">
        <f t="shared" si="172"/>
        <v>#DIV/0!</v>
      </c>
      <c r="FX19" s="70" t="s">
        <v>8</v>
      </c>
      <c r="FY19" s="26" t="s">
        <v>8</v>
      </c>
      <c r="FZ19" s="31" t="e">
        <f t="shared" si="224"/>
        <v>#DIV/0!</v>
      </c>
      <c r="GA19" s="29" t="e">
        <f t="shared" si="173"/>
        <v>#DIV/0!</v>
      </c>
      <c r="GB19" s="30" t="e">
        <f t="shared" si="225"/>
        <v>#DIV/0!</v>
      </c>
      <c r="GC19" s="74" t="e">
        <f t="shared" si="174"/>
        <v>#DIV/0!</v>
      </c>
      <c r="GD19" s="70" t="s">
        <v>8</v>
      </c>
      <c r="GE19" s="26" t="s">
        <v>8</v>
      </c>
      <c r="GF19" s="31" t="e">
        <f t="shared" si="226"/>
        <v>#DIV/0!</v>
      </c>
      <c r="GG19" s="29" t="e">
        <f t="shared" si="175"/>
        <v>#DIV/0!</v>
      </c>
      <c r="GH19" s="30" t="e">
        <f t="shared" si="227"/>
        <v>#DIV/0!</v>
      </c>
      <c r="GI19" s="117" t="e">
        <f t="shared" si="176"/>
        <v>#DIV/0!</v>
      </c>
      <c r="GJ19" s="166" t="e">
        <f t="shared" si="228"/>
        <v>#DIV/0!</v>
      </c>
      <c r="GK19" s="85" t="e">
        <f t="shared" si="177"/>
        <v>#DIV/0!</v>
      </c>
      <c r="GL19" s="80" t="e">
        <f t="shared" si="178"/>
        <v>#DIV/0!</v>
      </c>
      <c r="GM19" s="85" t="e">
        <f t="shared" si="177"/>
        <v>#VALUE!</v>
      </c>
      <c r="GN19" s="255"/>
    </row>
    <row r="20" spans="1:196" s="21" customFormat="1" ht="15.75" hidden="1" customHeight="1" x14ac:dyDescent="0.25">
      <c r="A20" s="151"/>
      <c r="B20" s="153" t="s">
        <v>8</v>
      </c>
      <c r="C20" s="153" t="s">
        <v>8</v>
      </c>
      <c r="D20" s="153" t="s">
        <v>8</v>
      </c>
      <c r="E20" s="153" t="s">
        <v>8</v>
      </c>
      <c r="F20" s="153" t="s">
        <v>8</v>
      </c>
      <c r="G20" s="93">
        <f>'Исходные данные'!C21</f>
        <v>0</v>
      </c>
      <c r="H20" s="27">
        <f>'Исходные данные'!D21</f>
        <v>0</v>
      </c>
      <c r="I20" s="28">
        <f>'Расчет КРП'!F17</f>
        <v>0</v>
      </c>
      <c r="J20" s="100" t="s">
        <v>8</v>
      </c>
      <c r="K20" s="104" t="e">
        <f t="shared" si="104"/>
        <v>#DIV/0!</v>
      </c>
      <c r="L20" s="71">
        <f t="shared" si="105"/>
        <v>0</v>
      </c>
      <c r="M20" s="67" t="e">
        <f t="shared" si="106"/>
        <v>#DIV/0!</v>
      </c>
      <c r="N20" s="26" t="s">
        <v>8</v>
      </c>
      <c r="O20" s="29" t="e">
        <f t="shared" si="107"/>
        <v>#DIV/0!</v>
      </c>
      <c r="P20" s="30" t="e">
        <f t="shared" si="179"/>
        <v>#DIV/0!</v>
      </c>
      <c r="Q20" s="74" t="e">
        <f t="shared" si="108"/>
        <v>#DIV/0!</v>
      </c>
      <c r="R20" s="158" t="s">
        <v>8</v>
      </c>
      <c r="S20" s="26" t="s">
        <v>8</v>
      </c>
      <c r="T20" s="31" t="e">
        <f t="shared" si="109"/>
        <v>#DIV/0!</v>
      </c>
      <c r="U20" s="29" t="e">
        <f t="shared" si="110"/>
        <v>#DIV/0!</v>
      </c>
      <c r="V20" s="47" t="e">
        <f t="shared" si="180"/>
        <v>#DIV/0!</v>
      </c>
      <c r="W20" s="74" t="e">
        <f t="shared" si="111"/>
        <v>#DIV/0!</v>
      </c>
      <c r="X20" s="70" t="s">
        <v>8</v>
      </c>
      <c r="Y20" s="26" t="s">
        <v>8</v>
      </c>
      <c r="Z20" s="31" t="e">
        <f t="shared" si="112"/>
        <v>#DIV/0!</v>
      </c>
      <c r="AA20" s="29" t="e">
        <f t="shared" si="113"/>
        <v>#DIV/0!</v>
      </c>
      <c r="AB20" s="47" t="e">
        <f t="shared" si="181"/>
        <v>#DIV/0!</v>
      </c>
      <c r="AC20" s="74" t="e">
        <f t="shared" si="114"/>
        <v>#DIV/0!</v>
      </c>
      <c r="AD20" s="70" t="s">
        <v>8</v>
      </c>
      <c r="AE20" s="26" t="s">
        <v>8</v>
      </c>
      <c r="AF20" s="31" t="e">
        <f t="shared" si="115"/>
        <v>#DIV/0!</v>
      </c>
      <c r="AG20" s="29" t="e">
        <f t="shared" si="116"/>
        <v>#DIV/0!</v>
      </c>
      <c r="AH20" s="47" t="e">
        <f t="shared" si="182"/>
        <v>#DIV/0!</v>
      </c>
      <c r="AI20" s="74" t="e">
        <f t="shared" si="117"/>
        <v>#DIV/0!</v>
      </c>
      <c r="AJ20" s="70" t="s">
        <v>8</v>
      </c>
      <c r="AK20" s="26" t="s">
        <v>8</v>
      </c>
      <c r="AL20" s="31" t="e">
        <f t="shared" si="118"/>
        <v>#DIV/0!</v>
      </c>
      <c r="AM20" s="29" t="e">
        <f t="shared" si="119"/>
        <v>#DIV/0!</v>
      </c>
      <c r="AN20" s="47" t="e">
        <f t="shared" si="183"/>
        <v>#DIV/0!</v>
      </c>
      <c r="AO20" s="74" t="e">
        <f t="shared" si="120"/>
        <v>#DIV/0!</v>
      </c>
      <c r="AP20" s="70" t="s">
        <v>8</v>
      </c>
      <c r="AQ20" s="26" t="s">
        <v>8</v>
      </c>
      <c r="AR20" s="31" t="e">
        <f t="shared" si="121"/>
        <v>#DIV/0!</v>
      </c>
      <c r="AS20" s="29" t="e">
        <f t="shared" si="122"/>
        <v>#DIV/0!</v>
      </c>
      <c r="AT20" s="47" t="e">
        <f t="shared" si="184"/>
        <v>#DIV/0!</v>
      </c>
      <c r="AU20" s="74" t="e">
        <f t="shared" si="123"/>
        <v>#DIV/0!</v>
      </c>
      <c r="AV20" s="70" t="s">
        <v>8</v>
      </c>
      <c r="AW20" s="26" t="s">
        <v>8</v>
      </c>
      <c r="AX20" s="31" t="e">
        <f t="shared" si="124"/>
        <v>#DIV/0!</v>
      </c>
      <c r="AY20" s="29" t="e">
        <f t="shared" si="125"/>
        <v>#DIV/0!</v>
      </c>
      <c r="AZ20" s="47" t="e">
        <f t="shared" si="185"/>
        <v>#DIV/0!</v>
      </c>
      <c r="BA20" s="74" t="e">
        <f t="shared" si="126"/>
        <v>#DIV/0!</v>
      </c>
      <c r="BB20" s="70" t="s">
        <v>8</v>
      </c>
      <c r="BC20" s="26" t="s">
        <v>8</v>
      </c>
      <c r="BD20" s="31" t="e">
        <f t="shared" si="127"/>
        <v>#DIV/0!</v>
      </c>
      <c r="BE20" s="29" t="e">
        <f t="shared" si="128"/>
        <v>#DIV/0!</v>
      </c>
      <c r="BF20" s="47" t="e">
        <f t="shared" si="186"/>
        <v>#DIV/0!</v>
      </c>
      <c r="BG20" s="74" t="e">
        <f t="shared" si="129"/>
        <v>#DIV/0!</v>
      </c>
      <c r="BH20" s="70" t="s">
        <v>8</v>
      </c>
      <c r="BI20" s="26" t="s">
        <v>8</v>
      </c>
      <c r="BJ20" s="31" t="e">
        <f t="shared" si="130"/>
        <v>#DIV/0!</v>
      </c>
      <c r="BK20" s="29" t="e">
        <f t="shared" si="131"/>
        <v>#DIV/0!</v>
      </c>
      <c r="BL20" s="47" t="e">
        <f t="shared" si="187"/>
        <v>#DIV/0!</v>
      </c>
      <c r="BM20" s="74" t="e">
        <f t="shared" si="132"/>
        <v>#DIV/0!</v>
      </c>
      <c r="BN20" s="70" t="s">
        <v>8</v>
      </c>
      <c r="BO20" s="26" t="s">
        <v>8</v>
      </c>
      <c r="BP20" s="31" t="e">
        <f t="shared" si="133"/>
        <v>#DIV/0!</v>
      </c>
      <c r="BQ20" s="29" t="e">
        <f t="shared" si="134"/>
        <v>#DIV/0!</v>
      </c>
      <c r="BR20" s="47" t="e">
        <f t="shared" si="188"/>
        <v>#DIV/0!</v>
      </c>
      <c r="BS20" s="117" t="e">
        <f t="shared" si="135"/>
        <v>#DIV/0!</v>
      </c>
      <c r="BT20" s="70" t="s">
        <v>8</v>
      </c>
      <c r="BU20" s="26" t="s">
        <v>8</v>
      </c>
      <c r="BV20" s="31" t="e">
        <f t="shared" si="189"/>
        <v>#DIV/0!</v>
      </c>
      <c r="BW20" s="29" t="e">
        <f t="shared" si="136"/>
        <v>#DIV/0!</v>
      </c>
      <c r="BX20" s="47" t="e">
        <f t="shared" si="190"/>
        <v>#DIV/0!</v>
      </c>
      <c r="BY20" s="117" t="e">
        <f t="shared" si="137"/>
        <v>#DIV/0!</v>
      </c>
      <c r="BZ20" s="70" t="s">
        <v>8</v>
      </c>
      <c r="CA20" s="26" t="s">
        <v>8</v>
      </c>
      <c r="CB20" s="31" t="e">
        <f t="shared" si="191"/>
        <v>#DIV/0!</v>
      </c>
      <c r="CC20" s="29" t="e">
        <f t="shared" si="138"/>
        <v>#DIV/0!</v>
      </c>
      <c r="CD20" s="47" t="e">
        <f t="shared" si="192"/>
        <v>#DIV/0!</v>
      </c>
      <c r="CE20" s="117" t="e">
        <f t="shared" si="139"/>
        <v>#DIV/0!</v>
      </c>
      <c r="CF20" s="70" t="s">
        <v>8</v>
      </c>
      <c r="CG20" s="26" t="s">
        <v>8</v>
      </c>
      <c r="CH20" s="31" t="e">
        <f t="shared" si="140"/>
        <v>#DIV/0!</v>
      </c>
      <c r="CI20" s="29" t="e">
        <f t="shared" si="141"/>
        <v>#DIV/0!</v>
      </c>
      <c r="CJ20" s="47" t="e">
        <f t="shared" si="193"/>
        <v>#DIV/0!</v>
      </c>
      <c r="CK20" s="117" t="e">
        <f t="shared" si="142"/>
        <v>#DIV/0!</v>
      </c>
      <c r="CL20" s="70" t="s">
        <v>8</v>
      </c>
      <c r="CM20" s="26" t="s">
        <v>8</v>
      </c>
      <c r="CN20" s="31" t="e">
        <f t="shared" si="194"/>
        <v>#DIV/0!</v>
      </c>
      <c r="CO20" s="29" t="e">
        <f t="shared" si="143"/>
        <v>#DIV/0!</v>
      </c>
      <c r="CP20" s="47" t="e">
        <f t="shared" si="195"/>
        <v>#DIV/0!</v>
      </c>
      <c r="CQ20" s="117" t="e">
        <f t="shared" si="144"/>
        <v>#DIV/0!</v>
      </c>
      <c r="CR20" s="70" t="s">
        <v>8</v>
      </c>
      <c r="CS20" s="26" t="s">
        <v>8</v>
      </c>
      <c r="CT20" s="31" t="e">
        <f t="shared" si="196"/>
        <v>#DIV/0!</v>
      </c>
      <c r="CU20" s="29" t="e">
        <f t="shared" si="145"/>
        <v>#DIV/0!</v>
      </c>
      <c r="CV20" s="47" t="e">
        <f t="shared" si="197"/>
        <v>#DIV/0!</v>
      </c>
      <c r="CW20" s="117" t="e">
        <f t="shared" si="146"/>
        <v>#DIV/0!</v>
      </c>
      <c r="CX20" s="70" t="s">
        <v>8</v>
      </c>
      <c r="CY20" s="26" t="s">
        <v>8</v>
      </c>
      <c r="CZ20" s="31" t="e">
        <f t="shared" si="198"/>
        <v>#DIV/0!</v>
      </c>
      <c r="DA20" s="29" t="e">
        <f t="shared" si="147"/>
        <v>#DIV/0!</v>
      </c>
      <c r="DB20" s="47" t="e">
        <f t="shared" si="199"/>
        <v>#DIV/0!</v>
      </c>
      <c r="DC20" s="117" t="e">
        <f t="shared" si="148"/>
        <v>#DIV/0!</v>
      </c>
      <c r="DD20" s="70" t="s">
        <v>8</v>
      </c>
      <c r="DE20" s="26" t="s">
        <v>8</v>
      </c>
      <c r="DF20" s="31" t="e">
        <f t="shared" si="200"/>
        <v>#DIV/0!</v>
      </c>
      <c r="DG20" s="29" t="e">
        <f t="shared" si="149"/>
        <v>#DIV/0!</v>
      </c>
      <c r="DH20" s="47" t="e">
        <f t="shared" si="201"/>
        <v>#DIV/0!</v>
      </c>
      <c r="DI20" s="117" t="e">
        <f t="shared" si="150"/>
        <v>#DIV/0!</v>
      </c>
      <c r="DJ20" s="70" t="s">
        <v>8</v>
      </c>
      <c r="DK20" s="26" t="s">
        <v>8</v>
      </c>
      <c r="DL20" s="31" t="e">
        <f t="shared" si="202"/>
        <v>#DIV/0!</v>
      </c>
      <c r="DM20" s="29" t="e">
        <f t="shared" si="151"/>
        <v>#DIV/0!</v>
      </c>
      <c r="DN20" s="47" t="e">
        <f t="shared" si="203"/>
        <v>#DIV/0!</v>
      </c>
      <c r="DO20" s="117" t="e">
        <f t="shared" si="152"/>
        <v>#DIV/0!</v>
      </c>
      <c r="DP20" s="70" t="s">
        <v>8</v>
      </c>
      <c r="DQ20" s="26" t="s">
        <v>8</v>
      </c>
      <c r="DR20" s="31" t="e">
        <f t="shared" si="204"/>
        <v>#DIV/0!</v>
      </c>
      <c r="DS20" s="29" t="e">
        <f t="shared" si="153"/>
        <v>#DIV/0!</v>
      </c>
      <c r="DT20" s="47" t="e">
        <f t="shared" si="205"/>
        <v>#DIV/0!</v>
      </c>
      <c r="DU20" s="117" t="e">
        <f t="shared" si="154"/>
        <v>#DIV/0!</v>
      </c>
      <c r="DV20" s="70" t="s">
        <v>8</v>
      </c>
      <c r="DW20" s="26" t="s">
        <v>8</v>
      </c>
      <c r="DX20" s="31" t="e">
        <f t="shared" si="206"/>
        <v>#DIV/0!</v>
      </c>
      <c r="DY20" s="29" t="e">
        <f t="shared" si="155"/>
        <v>#DIV/0!</v>
      </c>
      <c r="DZ20" s="30" t="e">
        <f t="shared" si="207"/>
        <v>#DIV/0!</v>
      </c>
      <c r="EA20" s="74" t="e">
        <f t="shared" si="156"/>
        <v>#DIV/0!</v>
      </c>
      <c r="EB20" s="70" t="s">
        <v>8</v>
      </c>
      <c r="EC20" s="26" t="s">
        <v>8</v>
      </c>
      <c r="ED20" s="31" t="e">
        <f t="shared" si="208"/>
        <v>#DIV/0!</v>
      </c>
      <c r="EE20" s="29" t="e">
        <f t="shared" si="157"/>
        <v>#DIV/0!</v>
      </c>
      <c r="EF20" s="30" t="e">
        <f t="shared" si="209"/>
        <v>#DIV/0!</v>
      </c>
      <c r="EG20" s="74" t="e">
        <f t="shared" si="158"/>
        <v>#DIV/0!</v>
      </c>
      <c r="EH20" s="70" t="s">
        <v>8</v>
      </c>
      <c r="EI20" s="26" t="s">
        <v>8</v>
      </c>
      <c r="EJ20" s="31" t="e">
        <f t="shared" si="210"/>
        <v>#DIV/0!</v>
      </c>
      <c r="EK20" s="29" t="e">
        <f t="shared" si="159"/>
        <v>#DIV/0!</v>
      </c>
      <c r="EL20" s="30" t="e">
        <f t="shared" si="211"/>
        <v>#DIV/0!</v>
      </c>
      <c r="EM20" s="74" t="e">
        <f t="shared" si="160"/>
        <v>#DIV/0!</v>
      </c>
      <c r="EN20" s="70" t="s">
        <v>8</v>
      </c>
      <c r="EO20" s="26" t="s">
        <v>8</v>
      </c>
      <c r="EP20" s="31" t="e">
        <f t="shared" si="212"/>
        <v>#DIV/0!</v>
      </c>
      <c r="EQ20" s="29" t="e">
        <f t="shared" si="161"/>
        <v>#DIV/0!</v>
      </c>
      <c r="ER20" s="30" t="e">
        <f t="shared" si="213"/>
        <v>#DIV/0!</v>
      </c>
      <c r="ES20" s="74" t="e">
        <f t="shared" si="162"/>
        <v>#DIV/0!</v>
      </c>
      <c r="ET20" s="70" t="s">
        <v>8</v>
      </c>
      <c r="EU20" s="26" t="s">
        <v>8</v>
      </c>
      <c r="EV20" s="31" t="e">
        <f t="shared" si="214"/>
        <v>#DIV/0!</v>
      </c>
      <c r="EW20" s="29" t="e">
        <f t="shared" si="163"/>
        <v>#DIV/0!</v>
      </c>
      <c r="EX20" s="30" t="e">
        <f t="shared" si="215"/>
        <v>#DIV/0!</v>
      </c>
      <c r="EY20" s="74" t="e">
        <f t="shared" si="164"/>
        <v>#DIV/0!</v>
      </c>
      <c r="EZ20" s="70" t="s">
        <v>8</v>
      </c>
      <c r="FA20" s="26" t="s">
        <v>8</v>
      </c>
      <c r="FB20" s="31" t="e">
        <f t="shared" si="216"/>
        <v>#DIV/0!</v>
      </c>
      <c r="FC20" s="29" t="e">
        <f t="shared" si="165"/>
        <v>#DIV/0!</v>
      </c>
      <c r="FD20" s="30" t="e">
        <f t="shared" si="217"/>
        <v>#DIV/0!</v>
      </c>
      <c r="FE20" s="74" t="e">
        <f t="shared" si="166"/>
        <v>#DIV/0!</v>
      </c>
      <c r="FF20" s="70" t="s">
        <v>8</v>
      </c>
      <c r="FG20" s="26" t="s">
        <v>8</v>
      </c>
      <c r="FH20" s="31" t="e">
        <f t="shared" si="218"/>
        <v>#DIV/0!</v>
      </c>
      <c r="FI20" s="29" t="e">
        <f t="shared" si="167"/>
        <v>#DIV/0!</v>
      </c>
      <c r="FJ20" s="30" t="e">
        <f t="shared" si="219"/>
        <v>#DIV/0!</v>
      </c>
      <c r="FK20" s="74" t="e">
        <f t="shared" si="168"/>
        <v>#DIV/0!</v>
      </c>
      <c r="FL20" s="70" t="s">
        <v>8</v>
      </c>
      <c r="FM20" s="26" t="s">
        <v>8</v>
      </c>
      <c r="FN20" s="31" t="e">
        <f t="shared" si="220"/>
        <v>#DIV/0!</v>
      </c>
      <c r="FO20" s="29" t="e">
        <f t="shared" si="169"/>
        <v>#DIV/0!</v>
      </c>
      <c r="FP20" s="30" t="e">
        <f t="shared" si="221"/>
        <v>#DIV/0!</v>
      </c>
      <c r="FQ20" s="74" t="e">
        <f t="shared" si="170"/>
        <v>#DIV/0!</v>
      </c>
      <c r="FR20" s="70" t="s">
        <v>8</v>
      </c>
      <c r="FS20" s="26" t="s">
        <v>8</v>
      </c>
      <c r="FT20" s="31" t="e">
        <f t="shared" si="222"/>
        <v>#DIV/0!</v>
      </c>
      <c r="FU20" s="29" t="e">
        <f t="shared" si="171"/>
        <v>#DIV/0!</v>
      </c>
      <c r="FV20" s="30" t="e">
        <f t="shared" si="223"/>
        <v>#DIV/0!</v>
      </c>
      <c r="FW20" s="74" t="e">
        <f t="shared" si="172"/>
        <v>#DIV/0!</v>
      </c>
      <c r="FX20" s="70" t="s">
        <v>8</v>
      </c>
      <c r="FY20" s="26" t="s">
        <v>8</v>
      </c>
      <c r="FZ20" s="31" t="e">
        <f t="shared" si="224"/>
        <v>#DIV/0!</v>
      </c>
      <c r="GA20" s="29" t="e">
        <f t="shared" si="173"/>
        <v>#DIV/0!</v>
      </c>
      <c r="GB20" s="30" t="e">
        <f t="shared" si="225"/>
        <v>#DIV/0!</v>
      </c>
      <c r="GC20" s="74" t="e">
        <f t="shared" si="174"/>
        <v>#DIV/0!</v>
      </c>
      <c r="GD20" s="70" t="s">
        <v>8</v>
      </c>
      <c r="GE20" s="26" t="s">
        <v>8</v>
      </c>
      <c r="GF20" s="31" t="e">
        <f t="shared" si="226"/>
        <v>#DIV/0!</v>
      </c>
      <c r="GG20" s="29" t="e">
        <f t="shared" si="175"/>
        <v>#DIV/0!</v>
      </c>
      <c r="GH20" s="30" t="e">
        <f t="shared" si="227"/>
        <v>#DIV/0!</v>
      </c>
      <c r="GI20" s="117" t="e">
        <f t="shared" si="176"/>
        <v>#DIV/0!</v>
      </c>
      <c r="GJ20" s="166" t="e">
        <f t="shared" si="228"/>
        <v>#DIV/0!</v>
      </c>
      <c r="GK20" s="85" t="e">
        <f t="shared" si="177"/>
        <v>#DIV/0!</v>
      </c>
      <c r="GL20" s="80" t="e">
        <f t="shared" si="178"/>
        <v>#DIV/0!</v>
      </c>
      <c r="GM20" s="85" t="e">
        <f t="shared" si="177"/>
        <v>#VALUE!</v>
      </c>
      <c r="GN20" s="255"/>
    </row>
    <row r="21" spans="1:196" s="21" customFormat="1" ht="16.5" hidden="1" thickBot="1" x14ac:dyDescent="0.3">
      <c r="A21" s="151"/>
      <c r="B21" s="154" t="s">
        <v>8</v>
      </c>
      <c r="C21" s="154" t="s">
        <v>8</v>
      </c>
      <c r="D21" s="154" t="s">
        <v>8</v>
      </c>
      <c r="E21" s="154" t="s">
        <v>8</v>
      </c>
      <c r="F21" s="154" t="s">
        <v>8</v>
      </c>
      <c r="G21" s="139">
        <f>'Исходные данные'!C22</f>
        <v>0</v>
      </c>
      <c r="H21" s="140">
        <f>'Исходные данные'!D22</f>
        <v>0</v>
      </c>
      <c r="I21" s="141">
        <f>'Расчет КРП'!F18</f>
        <v>0</v>
      </c>
      <c r="J21" s="142" t="s">
        <v>8</v>
      </c>
      <c r="K21" s="143" t="e">
        <f t="shared" si="104"/>
        <v>#DIV/0!</v>
      </c>
      <c r="L21" s="144">
        <f t="shared" si="105"/>
        <v>0</v>
      </c>
      <c r="M21" s="145" t="e">
        <f t="shared" si="106"/>
        <v>#DIV/0!</v>
      </c>
      <c r="N21" s="146" t="s">
        <v>8</v>
      </c>
      <c r="O21" s="147" t="e">
        <f t="shared" si="107"/>
        <v>#DIV/0!</v>
      </c>
      <c r="P21" s="30" t="e">
        <f t="shared" si="179"/>
        <v>#DIV/0!</v>
      </c>
      <c r="Q21" s="148" t="e">
        <f t="shared" si="108"/>
        <v>#DIV/0!</v>
      </c>
      <c r="R21" s="159" t="s">
        <v>8</v>
      </c>
      <c r="S21" s="146" t="s">
        <v>8</v>
      </c>
      <c r="T21" s="149" t="e">
        <f t="shared" si="109"/>
        <v>#DIV/0!</v>
      </c>
      <c r="U21" s="147" t="e">
        <f t="shared" si="110"/>
        <v>#DIV/0!</v>
      </c>
      <c r="V21" s="47" t="e">
        <f t="shared" si="180"/>
        <v>#DIV/0!</v>
      </c>
      <c r="W21" s="148" t="e">
        <f t="shared" si="111"/>
        <v>#DIV/0!</v>
      </c>
      <c r="X21" s="138" t="s">
        <v>8</v>
      </c>
      <c r="Y21" s="146" t="s">
        <v>8</v>
      </c>
      <c r="Z21" s="149" t="e">
        <f t="shared" si="112"/>
        <v>#DIV/0!</v>
      </c>
      <c r="AA21" s="147" t="e">
        <f t="shared" si="113"/>
        <v>#DIV/0!</v>
      </c>
      <c r="AB21" s="47" t="e">
        <f t="shared" si="181"/>
        <v>#DIV/0!</v>
      </c>
      <c r="AC21" s="148" t="e">
        <f t="shared" si="114"/>
        <v>#DIV/0!</v>
      </c>
      <c r="AD21" s="138" t="s">
        <v>8</v>
      </c>
      <c r="AE21" s="146" t="s">
        <v>8</v>
      </c>
      <c r="AF21" s="149" t="e">
        <f t="shared" si="115"/>
        <v>#DIV/0!</v>
      </c>
      <c r="AG21" s="147" t="e">
        <f t="shared" si="116"/>
        <v>#DIV/0!</v>
      </c>
      <c r="AH21" s="47" t="e">
        <f t="shared" si="182"/>
        <v>#DIV/0!</v>
      </c>
      <c r="AI21" s="148" t="e">
        <f t="shared" si="117"/>
        <v>#DIV/0!</v>
      </c>
      <c r="AJ21" s="138" t="s">
        <v>8</v>
      </c>
      <c r="AK21" s="146" t="s">
        <v>8</v>
      </c>
      <c r="AL21" s="149" t="e">
        <f t="shared" si="118"/>
        <v>#DIV/0!</v>
      </c>
      <c r="AM21" s="147" t="e">
        <f t="shared" si="119"/>
        <v>#DIV/0!</v>
      </c>
      <c r="AN21" s="47" t="e">
        <f t="shared" si="183"/>
        <v>#DIV/0!</v>
      </c>
      <c r="AO21" s="148" t="e">
        <f t="shared" si="120"/>
        <v>#DIV/0!</v>
      </c>
      <c r="AP21" s="138" t="s">
        <v>8</v>
      </c>
      <c r="AQ21" s="146" t="s">
        <v>8</v>
      </c>
      <c r="AR21" s="149" t="e">
        <f t="shared" si="121"/>
        <v>#DIV/0!</v>
      </c>
      <c r="AS21" s="147" t="e">
        <f t="shared" si="122"/>
        <v>#DIV/0!</v>
      </c>
      <c r="AT21" s="47" t="e">
        <f t="shared" si="184"/>
        <v>#DIV/0!</v>
      </c>
      <c r="AU21" s="148" t="e">
        <f t="shared" si="123"/>
        <v>#DIV/0!</v>
      </c>
      <c r="AV21" s="138" t="s">
        <v>8</v>
      </c>
      <c r="AW21" s="146" t="s">
        <v>8</v>
      </c>
      <c r="AX21" s="149" t="e">
        <f t="shared" si="124"/>
        <v>#DIV/0!</v>
      </c>
      <c r="AY21" s="147" t="e">
        <f t="shared" si="125"/>
        <v>#DIV/0!</v>
      </c>
      <c r="AZ21" s="47" t="e">
        <f t="shared" si="185"/>
        <v>#DIV/0!</v>
      </c>
      <c r="BA21" s="148" t="e">
        <f t="shared" si="126"/>
        <v>#DIV/0!</v>
      </c>
      <c r="BB21" s="138" t="s">
        <v>8</v>
      </c>
      <c r="BC21" s="146" t="s">
        <v>8</v>
      </c>
      <c r="BD21" s="149" t="e">
        <f t="shared" si="127"/>
        <v>#DIV/0!</v>
      </c>
      <c r="BE21" s="147" t="e">
        <f t="shared" si="128"/>
        <v>#DIV/0!</v>
      </c>
      <c r="BF21" s="47" t="e">
        <f t="shared" si="186"/>
        <v>#DIV/0!</v>
      </c>
      <c r="BG21" s="148" t="e">
        <f t="shared" si="129"/>
        <v>#DIV/0!</v>
      </c>
      <c r="BH21" s="138" t="s">
        <v>8</v>
      </c>
      <c r="BI21" s="146" t="s">
        <v>8</v>
      </c>
      <c r="BJ21" s="149" t="e">
        <f t="shared" si="130"/>
        <v>#DIV/0!</v>
      </c>
      <c r="BK21" s="147" t="e">
        <f t="shared" si="131"/>
        <v>#DIV/0!</v>
      </c>
      <c r="BL21" s="47" t="e">
        <f t="shared" si="187"/>
        <v>#DIV/0!</v>
      </c>
      <c r="BM21" s="148" t="e">
        <f t="shared" si="132"/>
        <v>#DIV/0!</v>
      </c>
      <c r="BN21" s="138" t="s">
        <v>8</v>
      </c>
      <c r="BO21" s="146" t="s">
        <v>8</v>
      </c>
      <c r="BP21" s="149" t="e">
        <f t="shared" si="133"/>
        <v>#DIV/0!</v>
      </c>
      <c r="BQ21" s="147" t="e">
        <f t="shared" si="134"/>
        <v>#DIV/0!</v>
      </c>
      <c r="BR21" s="47" t="e">
        <f t="shared" si="188"/>
        <v>#DIV/0!</v>
      </c>
      <c r="BS21" s="150" t="e">
        <f t="shared" si="135"/>
        <v>#DIV/0!</v>
      </c>
      <c r="BT21" s="138" t="s">
        <v>8</v>
      </c>
      <c r="BU21" s="146" t="s">
        <v>8</v>
      </c>
      <c r="BV21" s="149" t="e">
        <f t="shared" si="189"/>
        <v>#DIV/0!</v>
      </c>
      <c r="BW21" s="147" t="e">
        <f t="shared" si="136"/>
        <v>#DIV/0!</v>
      </c>
      <c r="BX21" s="47" t="e">
        <f t="shared" si="190"/>
        <v>#DIV/0!</v>
      </c>
      <c r="BY21" s="150" t="e">
        <f t="shared" si="137"/>
        <v>#DIV/0!</v>
      </c>
      <c r="BZ21" s="138" t="s">
        <v>8</v>
      </c>
      <c r="CA21" s="146" t="s">
        <v>8</v>
      </c>
      <c r="CB21" s="149" t="e">
        <f t="shared" si="191"/>
        <v>#DIV/0!</v>
      </c>
      <c r="CC21" s="147" t="e">
        <f t="shared" si="138"/>
        <v>#DIV/0!</v>
      </c>
      <c r="CD21" s="47" t="e">
        <f t="shared" si="192"/>
        <v>#DIV/0!</v>
      </c>
      <c r="CE21" s="150" t="e">
        <f t="shared" si="139"/>
        <v>#DIV/0!</v>
      </c>
      <c r="CF21" s="138" t="s">
        <v>8</v>
      </c>
      <c r="CG21" s="146" t="s">
        <v>8</v>
      </c>
      <c r="CH21" s="149" t="e">
        <f t="shared" si="140"/>
        <v>#DIV/0!</v>
      </c>
      <c r="CI21" s="147" t="e">
        <f t="shared" si="141"/>
        <v>#DIV/0!</v>
      </c>
      <c r="CJ21" s="47" t="e">
        <f t="shared" si="193"/>
        <v>#DIV/0!</v>
      </c>
      <c r="CK21" s="150" t="e">
        <f t="shared" si="142"/>
        <v>#DIV/0!</v>
      </c>
      <c r="CL21" s="138" t="s">
        <v>8</v>
      </c>
      <c r="CM21" s="146" t="s">
        <v>8</v>
      </c>
      <c r="CN21" s="149" t="e">
        <f t="shared" si="194"/>
        <v>#DIV/0!</v>
      </c>
      <c r="CO21" s="147" t="e">
        <f t="shared" si="143"/>
        <v>#DIV/0!</v>
      </c>
      <c r="CP21" s="47" t="e">
        <f t="shared" si="195"/>
        <v>#DIV/0!</v>
      </c>
      <c r="CQ21" s="150" t="e">
        <f t="shared" si="144"/>
        <v>#DIV/0!</v>
      </c>
      <c r="CR21" s="138" t="s">
        <v>8</v>
      </c>
      <c r="CS21" s="146" t="s">
        <v>8</v>
      </c>
      <c r="CT21" s="149" t="e">
        <f t="shared" si="196"/>
        <v>#DIV/0!</v>
      </c>
      <c r="CU21" s="147" t="e">
        <f t="shared" si="145"/>
        <v>#DIV/0!</v>
      </c>
      <c r="CV21" s="47" t="e">
        <f t="shared" si="197"/>
        <v>#DIV/0!</v>
      </c>
      <c r="CW21" s="150" t="e">
        <f t="shared" si="146"/>
        <v>#DIV/0!</v>
      </c>
      <c r="CX21" s="138" t="s">
        <v>8</v>
      </c>
      <c r="CY21" s="146" t="s">
        <v>8</v>
      </c>
      <c r="CZ21" s="149" t="e">
        <f t="shared" si="198"/>
        <v>#DIV/0!</v>
      </c>
      <c r="DA21" s="147" t="e">
        <f t="shared" si="147"/>
        <v>#DIV/0!</v>
      </c>
      <c r="DB21" s="47" t="e">
        <f t="shared" si="199"/>
        <v>#DIV/0!</v>
      </c>
      <c r="DC21" s="150" t="e">
        <f t="shared" si="148"/>
        <v>#DIV/0!</v>
      </c>
      <c r="DD21" s="138" t="s">
        <v>8</v>
      </c>
      <c r="DE21" s="146" t="s">
        <v>8</v>
      </c>
      <c r="DF21" s="149" t="e">
        <f t="shared" si="200"/>
        <v>#DIV/0!</v>
      </c>
      <c r="DG21" s="147" t="e">
        <f t="shared" si="149"/>
        <v>#DIV/0!</v>
      </c>
      <c r="DH21" s="47" t="e">
        <f t="shared" si="201"/>
        <v>#DIV/0!</v>
      </c>
      <c r="DI21" s="150" t="e">
        <f t="shared" si="150"/>
        <v>#DIV/0!</v>
      </c>
      <c r="DJ21" s="138" t="s">
        <v>8</v>
      </c>
      <c r="DK21" s="146" t="s">
        <v>8</v>
      </c>
      <c r="DL21" s="149" t="e">
        <f t="shared" si="202"/>
        <v>#DIV/0!</v>
      </c>
      <c r="DM21" s="147" t="e">
        <f t="shared" si="151"/>
        <v>#DIV/0!</v>
      </c>
      <c r="DN21" s="47" t="e">
        <f t="shared" si="203"/>
        <v>#DIV/0!</v>
      </c>
      <c r="DO21" s="150" t="e">
        <f t="shared" si="152"/>
        <v>#DIV/0!</v>
      </c>
      <c r="DP21" s="138" t="s">
        <v>8</v>
      </c>
      <c r="DQ21" s="146" t="s">
        <v>8</v>
      </c>
      <c r="DR21" s="149" t="e">
        <f t="shared" si="204"/>
        <v>#DIV/0!</v>
      </c>
      <c r="DS21" s="147" t="e">
        <f t="shared" si="153"/>
        <v>#DIV/0!</v>
      </c>
      <c r="DT21" s="47" t="e">
        <f t="shared" si="205"/>
        <v>#DIV/0!</v>
      </c>
      <c r="DU21" s="150" t="e">
        <f t="shared" si="154"/>
        <v>#DIV/0!</v>
      </c>
      <c r="DV21" s="138" t="s">
        <v>8</v>
      </c>
      <c r="DW21" s="146" t="s">
        <v>8</v>
      </c>
      <c r="DX21" s="31" t="e">
        <f t="shared" si="206"/>
        <v>#DIV/0!</v>
      </c>
      <c r="DY21" s="147" t="e">
        <f t="shared" si="155"/>
        <v>#DIV/0!</v>
      </c>
      <c r="DZ21" s="30" t="e">
        <f t="shared" si="207"/>
        <v>#DIV/0!</v>
      </c>
      <c r="EA21" s="148" t="e">
        <f t="shared" si="156"/>
        <v>#DIV/0!</v>
      </c>
      <c r="EB21" s="138" t="s">
        <v>8</v>
      </c>
      <c r="EC21" s="146" t="s">
        <v>8</v>
      </c>
      <c r="ED21" s="31" t="e">
        <f t="shared" si="208"/>
        <v>#DIV/0!</v>
      </c>
      <c r="EE21" s="147" t="e">
        <f t="shared" si="157"/>
        <v>#DIV/0!</v>
      </c>
      <c r="EF21" s="30" t="e">
        <f t="shared" si="209"/>
        <v>#DIV/0!</v>
      </c>
      <c r="EG21" s="148" t="e">
        <f t="shared" si="158"/>
        <v>#DIV/0!</v>
      </c>
      <c r="EH21" s="138" t="s">
        <v>8</v>
      </c>
      <c r="EI21" s="146" t="s">
        <v>8</v>
      </c>
      <c r="EJ21" s="31" t="e">
        <f t="shared" si="210"/>
        <v>#DIV/0!</v>
      </c>
      <c r="EK21" s="147" t="e">
        <f t="shared" si="159"/>
        <v>#DIV/0!</v>
      </c>
      <c r="EL21" s="30" t="e">
        <f t="shared" si="211"/>
        <v>#DIV/0!</v>
      </c>
      <c r="EM21" s="148" t="e">
        <f t="shared" si="160"/>
        <v>#DIV/0!</v>
      </c>
      <c r="EN21" s="138" t="s">
        <v>8</v>
      </c>
      <c r="EO21" s="146" t="s">
        <v>8</v>
      </c>
      <c r="EP21" s="31" t="e">
        <f t="shared" si="212"/>
        <v>#DIV/0!</v>
      </c>
      <c r="EQ21" s="147" t="e">
        <f t="shared" si="161"/>
        <v>#DIV/0!</v>
      </c>
      <c r="ER21" s="30" t="e">
        <f t="shared" si="213"/>
        <v>#DIV/0!</v>
      </c>
      <c r="ES21" s="148" t="e">
        <f t="shared" si="162"/>
        <v>#DIV/0!</v>
      </c>
      <c r="ET21" s="138" t="s">
        <v>8</v>
      </c>
      <c r="EU21" s="146" t="s">
        <v>8</v>
      </c>
      <c r="EV21" s="31" t="e">
        <f t="shared" si="214"/>
        <v>#DIV/0!</v>
      </c>
      <c r="EW21" s="147" t="e">
        <f t="shared" si="163"/>
        <v>#DIV/0!</v>
      </c>
      <c r="EX21" s="30" t="e">
        <f t="shared" si="215"/>
        <v>#DIV/0!</v>
      </c>
      <c r="EY21" s="148" t="e">
        <f t="shared" si="164"/>
        <v>#DIV/0!</v>
      </c>
      <c r="EZ21" s="138" t="s">
        <v>8</v>
      </c>
      <c r="FA21" s="146" t="s">
        <v>8</v>
      </c>
      <c r="FB21" s="31" t="e">
        <f t="shared" si="216"/>
        <v>#DIV/0!</v>
      </c>
      <c r="FC21" s="147" t="e">
        <f t="shared" si="165"/>
        <v>#DIV/0!</v>
      </c>
      <c r="FD21" s="30" t="e">
        <f t="shared" si="217"/>
        <v>#DIV/0!</v>
      </c>
      <c r="FE21" s="148" t="e">
        <f t="shared" si="166"/>
        <v>#DIV/0!</v>
      </c>
      <c r="FF21" s="138" t="s">
        <v>8</v>
      </c>
      <c r="FG21" s="146" t="s">
        <v>8</v>
      </c>
      <c r="FH21" s="31" t="e">
        <f t="shared" si="218"/>
        <v>#DIV/0!</v>
      </c>
      <c r="FI21" s="147" t="e">
        <f t="shared" si="167"/>
        <v>#DIV/0!</v>
      </c>
      <c r="FJ21" s="30" t="e">
        <f t="shared" si="219"/>
        <v>#DIV/0!</v>
      </c>
      <c r="FK21" s="148" t="e">
        <f t="shared" si="168"/>
        <v>#DIV/0!</v>
      </c>
      <c r="FL21" s="138" t="s">
        <v>8</v>
      </c>
      <c r="FM21" s="146" t="s">
        <v>8</v>
      </c>
      <c r="FN21" s="31" t="e">
        <f t="shared" si="220"/>
        <v>#DIV/0!</v>
      </c>
      <c r="FO21" s="147" t="e">
        <f t="shared" si="169"/>
        <v>#DIV/0!</v>
      </c>
      <c r="FP21" s="30" t="e">
        <f t="shared" si="221"/>
        <v>#DIV/0!</v>
      </c>
      <c r="FQ21" s="148" t="e">
        <f t="shared" si="170"/>
        <v>#DIV/0!</v>
      </c>
      <c r="FR21" s="138" t="s">
        <v>8</v>
      </c>
      <c r="FS21" s="146" t="s">
        <v>8</v>
      </c>
      <c r="FT21" s="31" t="e">
        <f t="shared" si="222"/>
        <v>#DIV/0!</v>
      </c>
      <c r="FU21" s="147" t="e">
        <f t="shared" si="171"/>
        <v>#DIV/0!</v>
      </c>
      <c r="FV21" s="30" t="e">
        <f t="shared" si="223"/>
        <v>#DIV/0!</v>
      </c>
      <c r="FW21" s="148" t="e">
        <f t="shared" si="172"/>
        <v>#DIV/0!</v>
      </c>
      <c r="FX21" s="138" t="s">
        <v>8</v>
      </c>
      <c r="FY21" s="146" t="s">
        <v>8</v>
      </c>
      <c r="FZ21" s="31" t="e">
        <f t="shared" si="224"/>
        <v>#DIV/0!</v>
      </c>
      <c r="GA21" s="147" t="e">
        <f t="shared" si="173"/>
        <v>#DIV/0!</v>
      </c>
      <c r="GB21" s="30" t="e">
        <f t="shared" si="225"/>
        <v>#DIV/0!</v>
      </c>
      <c r="GC21" s="148" t="e">
        <f t="shared" si="174"/>
        <v>#DIV/0!</v>
      </c>
      <c r="GD21" s="138" t="s">
        <v>8</v>
      </c>
      <c r="GE21" s="146" t="s">
        <v>8</v>
      </c>
      <c r="GF21" s="31" t="e">
        <f t="shared" si="226"/>
        <v>#DIV/0!</v>
      </c>
      <c r="GG21" s="147" t="e">
        <f t="shared" si="175"/>
        <v>#DIV/0!</v>
      </c>
      <c r="GH21" s="30" t="e">
        <f t="shared" si="227"/>
        <v>#DIV/0!</v>
      </c>
      <c r="GI21" s="150" t="e">
        <f t="shared" si="176"/>
        <v>#DIV/0!</v>
      </c>
      <c r="GJ21" s="166" t="e">
        <f t="shared" si="228"/>
        <v>#DIV/0!</v>
      </c>
      <c r="GK21" s="85" t="e">
        <f t="shared" si="177"/>
        <v>#DIV/0!</v>
      </c>
      <c r="GL21" s="80" t="e">
        <f t="shared" si="178"/>
        <v>#DIV/0!</v>
      </c>
      <c r="GM21" s="85" t="e">
        <f t="shared" si="177"/>
        <v>#VALUE!</v>
      </c>
      <c r="GN21" s="255"/>
    </row>
    <row r="22" spans="1:196" s="21" customFormat="1" ht="16.5" hidden="1" thickBot="1" x14ac:dyDescent="0.3">
      <c r="A22" s="124"/>
      <c r="B22" s="154" t="s">
        <v>8</v>
      </c>
      <c r="C22" s="154" t="s">
        <v>8</v>
      </c>
      <c r="D22" s="154" t="s">
        <v>8</v>
      </c>
      <c r="E22" s="154" t="s">
        <v>8</v>
      </c>
      <c r="F22" s="154" t="s">
        <v>8</v>
      </c>
      <c r="G22" s="139">
        <f>'Исходные данные'!C23</f>
        <v>0</v>
      </c>
      <c r="H22" s="140">
        <f>'Исходные данные'!D23</f>
        <v>0</v>
      </c>
      <c r="I22" s="141">
        <f>'Расчет КРП'!F19</f>
        <v>0</v>
      </c>
      <c r="J22" s="142" t="s">
        <v>8</v>
      </c>
      <c r="K22" s="143" t="e">
        <f t="shared" si="104"/>
        <v>#DIV/0!</v>
      </c>
      <c r="L22" s="144">
        <f t="shared" si="105"/>
        <v>0</v>
      </c>
      <c r="M22" s="145" t="e">
        <f t="shared" si="106"/>
        <v>#DIV/0!</v>
      </c>
      <c r="N22" s="146" t="s">
        <v>8</v>
      </c>
      <c r="O22" s="147" t="e">
        <f t="shared" si="107"/>
        <v>#DIV/0!</v>
      </c>
      <c r="P22" s="30" t="e">
        <f t="shared" si="179"/>
        <v>#DIV/0!</v>
      </c>
      <c r="Q22" s="148" t="e">
        <f t="shared" si="108"/>
        <v>#DIV/0!</v>
      </c>
      <c r="R22" s="159" t="s">
        <v>8</v>
      </c>
      <c r="S22" s="146" t="s">
        <v>8</v>
      </c>
      <c r="T22" s="149" t="e">
        <f t="shared" ref="T22:T32" si="229">(((H22+L22+Q22)/G22)/$J$33)/I22</f>
        <v>#DIV/0!</v>
      </c>
      <c r="U22" s="147" t="e">
        <f t="shared" ref="U22:U32" si="230">S$33-T22</f>
        <v>#DIV/0!</v>
      </c>
      <c r="V22" s="47" t="e">
        <f t="shared" si="180"/>
        <v>#DIV/0!</v>
      </c>
      <c r="W22" s="148" t="e">
        <f t="shared" ref="W22:W32" si="231">IF((R$33-V$33)&gt;0,V22,R$33*V22/V$33)</f>
        <v>#DIV/0!</v>
      </c>
      <c r="X22" s="138" t="s">
        <v>8</v>
      </c>
      <c r="Y22" s="146" t="s">
        <v>8</v>
      </c>
      <c r="Z22" s="149" t="e">
        <f t="shared" ref="Z22:Z32" si="232">(((H22+L22+Q22+W22)/G22)/$J$33)/I22</f>
        <v>#DIV/0!</v>
      </c>
      <c r="AA22" s="147" t="e">
        <f t="shared" ref="AA22:AA32" si="233">Y$33-Z22</f>
        <v>#DIV/0!</v>
      </c>
      <c r="AB22" s="47" t="e">
        <f t="shared" si="181"/>
        <v>#DIV/0!</v>
      </c>
      <c r="AC22" s="148" t="e">
        <f t="shared" ref="AC22:AC32" si="234">IF((X$33-AB$33)&gt;0,AB22,X$33*AB22/AB$33)</f>
        <v>#DIV/0!</v>
      </c>
      <c r="AD22" s="138" t="s">
        <v>8</v>
      </c>
      <c r="AE22" s="146" t="s">
        <v>8</v>
      </c>
      <c r="AF22" s="149" t="e">
        <f t="shared" ref="AF22:AF32" si="235">(((H22+L22+Q22+W22+AC22)/G22)/$J$33)/I22</f>
        <v>#DIV/0!</v>
      </c>
      <c r="AG22" s="147" t="e">
        <f t="shared" ref="AG22:AG32" si="236">AE$33-AF22</f>
        <v>#DIV/0!</v>
      </c>
      <c r="AH22" s="47" t="e">
        <f t="shared" si="182"/>
        <v>#DIV/0!</v>
      </c>
      <c r="AI22" s="148" t="e">
        <f t="shared" ref="AI22:AI32" si="237">IF((AD$33-AH$33)&gt;0,AH22,AD$33*AH22/AH$33)</f>
        <v>#DIV/0!</v>
      </c>
      <c r="AJ22" s="138" t="s">
        <v>8</v>
      </c>
      <c r="AK22" s="146" t="s">
        <v>8</v>
      </c>
      <c r="AL22" s="149" t="e">
        <f t="shared" ref="AL22:AL32" si="238">(((H22+L22+Q22+W22+AC22+AI22)/G22)/$J$33)/I22</f>
        <v>#DIV/0!</v>
      </c>
      <c r="AM22" s="147" t="e">
        <f t="shared" ref="AM22:AM32" si="239">AK$33-AL22</f>
        <v>#DIV/0!</v>
      </c>
      <c r="AN22" s="47" t="e">
        <f t="shared" si="183"/>
        <v>#DIV/0!</v>
      </c>
      <c r="AO22" s="148" t="e">
        <f t="shared" ref="AO22:AO32" si="240">IF((AJ$33-AN$33)&gt;0,AN22,AJ$33*AN22/AN$33)</f>
        <v>#DIV/0!</v>
      </c>
      <c r="AP22" s="138" t="s">
        <v>8</v>
      </c>
      <c r="AQ22" s="146" t="s">
        <v>8</v>
      </c>
      <c r="AR22" s="149" t="e">
        <f t="shared" ref="AR22:AR32" si="241">(((H22+L22+Q22+W22+AC22+AI22+AO22)/G22)/$J$33)/I22</f>
        <v>#DIV/0!</v>
      </c>
      <c r="AS22" s="147" t="e">
        <f t="shared" ref="AS22:AS32" si="242">AQ$33-AR22</f>
        <v>#DIV/0!</v>
      </c>
      <c r="AT22" s="47" t="e">
        <f t="shared" si="184"/>
        <v>#DIV/0!</v>
      </c>
      <c r="AU22" s="148" t="e">
        <f t="shared" ref="AU22:AU32" si="243">IF((AP$33-AT$33)&gt;0,AT22,AP$33*AT22/AT$33)</f>
        <v>#DIV/0!</v>
      </c>
      <c r="AV22" s="138" t="s">
        <v>8</v>
      </c>
      <c r="AW22" s="146" t="s">
        <v>8</v>
      </c>
      <c r="AX22" s="149" t="e">
        <f t="shared" ref="AX22:AX32" si="244">(((H22+L22+Q22+W22+AC22+AI22+AO22+AU22)/G22)/$J$33)/I22</f>
        <v>#DIV/0!</v>
      </c>
      <c r="AY22" s="147" t="e">
        <f t="shared" ref="AY22:AY32" si="245">AW$33-AX22</f>
        <v>#DIV/0!</v>
      </c>
      <c r="AZ22" s="47" t="e">
        <f t="shared" si="185"/>
        <v>#DIV/0!</v>
      </c>
      <c r="BA22" s="148" t="e">
        <f t="shared" ref="BA22:BA32" si="246">IF((AV$33-AZ$33)&gt;0,AZ22,AV$33*AZ22/AZ$33)</f>
        <v>#DIV/0!</v>
      </c>
      <c r="BB22" s="138" t="s">
        <v>8</v>
      </c>
      <c r="BC22" s="146" t="s">
        <v>8</v>
      </c>
      <c r="BD22" s="149" t="e">
        <f t="shared" ref="BD22:BD32" si="247">(((H22+L22+Q22+W22+AC22+AI22+AO22+AU22+BA22)/G22)/$J$33)/I22</f>
        <v>#DIV/0!</v>
      </c>
      <c r="BE22" s="147" t="e">
        <f t="shared" ref="BE22:BE32" si="248">BC$33-BD22</f>
        <v>#DIV/0!</v>
      </c>
      <c r="BF22" s="47" t="e">
        <f t="shared" si="186"/>
        <v>#DIV/0!</v>
      </c>
      <c r="BG22" s="148" t="e">
        <f t="shared" ref="BG22:BG32" si="249">IF((BB$33-BF$33)&gt;0,BF22,BB$33*BF22/BF$33)</f>
        <v>#DIV/0!</v>
      </c>
      <c r="BH22" s="138" t="s">
        <v>8</v>
      </c>
      <c r="BI22" s="146" t="s">
        <v>8</v>
      </c>
      <c r="BJ22" s="149" t="e">
        <f t="shared" ref="BJ22:BJ32" si="250">(((H22+L22+Q22+W22+AC22+AI22+AO22+AU22+BA22+BG22)/G22)/$J$33)/I22</f>
        <v>#DIV/0!</v>
      </c>
      <c r="BK22" s="147" t="e">
        <f t="shared" ref="BK22:BK32" si="251">BI$33-BJ22</f>
        <v>#DIV/0!</v>
      </c>
      <c r="BL22" s="47" t="e">
        <f t="shared" si="187"/>
        <v>#DIV/0!</v>
      </c>
      <c r="BM22" s="148" t="e">
        <f t="shared" ref="BM22:BM32" si="252">IF((BH$33-BL$33)&gt;0,BL22,BH$33*BL22/BL$33)</f>
        <v>#DIV/0!</v>
      </c>
      <c r="BN22" s="138" t="s">
        <v>8</v>
      </c>
      <c r="BO22" s="146" t="s">
        <v>8</v>
      </c>
      <c r="BP22" s="149" t="e">
        <f t="shared" ref="BP22:BP32" si="253">(((H22+L22+Q22+W22+AC22+AI22+AO22+AU22+BA22+BG22+BM22)/G22)/$J$33)/I22</f>
        <v>#DIV/0!</v>
      </c>
      <c r="BQ22" s="147" t="e">
        <f t="shared" ref="BQ22:BQ32" si="254">BO$33-BP22</f>
        <v>#DIV/0!</v>
      </c>
      <c r="BR22" s="47" t="e">
        <f t="shared" si="188"/>
        <v>#DIV/0!</v>
      </c>
      <c r="BS22" s="150" t="e">
        <f t="shared" ref="BS22:BS32" si="255">IF((BN$33-BR$33)&gt;0,BR22,BN$33*BR22/BR$33)</f>
        <v>#DIV/0!</v>
      </c>
      <c r="BT22" s="138" t="s">
        <v>8</v>
      </c>
      <c r="BU22" s="146" t="s">
        <v>8</v>
      </c>
      <c r="BV22" s="149" t="e">
        <f t="shared" ref="BV22:BV32" si="256">(((H22+L22+Q22+W22+AC22+AI22+AO22+AU22+BA22+BG22+BM22+BS22)/G22)/$J$33)/I22</f>
        <v>#DIV/0!</v>
      </c>
      <c r="BW22" s="147" t="e">
        <f t="shared" ref="BW22:BW32" si="257">BU$33-BV22</f>
        <v>#DIV/0!</v>
      </c>
      <c r="BX22" s="47" t="e">
        <f t="shared" si="190"/>
        <v>#DIV/0!</v>
      </c>
      <c r="BY22" s="150" t="e">
        <f t="shared" ref="BY22:BY32" si="258">IF((BT$33-BX$33)&gt;0,BX22,BT$33*BX22/BX$33)</f>
        <v>#DIV/0!</v>
      </c>
      <c r="BZ22" s="138" t="s">
        <v>8</v>
      </c>
      <c r="CA22" s="146" t="s">
        <v>8</v>
      </c>
      <c r="CB22" s="149" t="e">
        <f t="shared" ref="CB22:CB32" si="259">(((H22+L22+Q22+W22+AC22+AI22+AO22+AU22+BA22+BG22+BM22+BS22+BY22)/G22)/$J$33)/I22</f>
        <v>#DIV/0!</v>
      </c>
      <c r="CC22" s="147" t="e">
        <f t="shared" ref="CC22:CC32" si="260">CA$33-CB22</f>
        <v>#DIV/0!</v>
      </c>
      <c r="CD22" s="47" t="e">
        <f t="shared" si="192"/>
        <v>#DIV/0!</v>
      </c>
      <c r="CE22" s="150" t="e">
        <f t="shared" ref="CE22:CE32" si="261">IF((BZ$33-CD$33)&gt;0,CD22,BZ$33*CD22/CD$33)</f>
        <v>#DIV/0!</v>
      </c>
      <c r="CF22" s="138" t="s">
        <v>8</v>
      </c>
      <c r="CG22" s="146" t="s">
        <v>8</v>
      </c>
      <c r="CH22" s="149" t="e">
        <f t="shared" ref="CH22:CH32" si="262">(((H22+L22+Q22+W22+AC22+AI22+AO22+AU22+BA22+BG22+BM22+BS22+BY22+CE22)/G22)/$J$33)/I22</f>
        <v>#DIV/0!</v>
      </c>
      <c r="CI22" s="147" t="e">
        <f t="shared" ref="CI22:CI32" si="263">CG$33-CH22</f>
        <v>#DIV/0!</v>
      </c>
      <c r="CJ22" s="47" t="e">
        <f t="shared" si="193"/>
        <v>#DIV/0!</v>
      </c>
      <c r="CK22" s="150" t="e">
        <f t="shared" ref="CK22:CK32" si="264">IF((CF$33-CJ$33)&gt;0,CJ22,CF$33*CJ22/CJ$33)</f>
        <v>#DIV/0!</v>
      </c>
      <c r="CL22" s="138" t="s">
        <v>8</v>
      </c>
      <c r="CM22" s="146" t="s">
        <v>8</v>
      </c>
      <c r="CN22" s="149" t="e">
        <f t="shared" ref="CN22:CN32" si="265">(((H22+L22+Q22+W22+AC22+AI22+AO22+AU22+BA22+BG22+BM22+BS22+BY22+CE22+CK22)/G22)/$J$33)/I22</f>
        <v>#DIV/0!</v>
      </c>
      <c r="CO22" s="147" t="e">
        <f t="shared" ref="CO22:CO32" si="266">CM$33-CN22</f>
        <v>#DIV/0!</v>
      </c>
      <c r="CP22" s="47" t="e">
        <f t="shared" si="195"/>
        <v>#DIV/0!</v>
      </c>
      <c r="CQ22" s="150" t="e">
        <f t="shared" ref="CQ22:CQ32" si="267">IF((CL$33-CP$33)&gt;0,CP22,CL$33*CP22/CP$33)</f>
        <v>#DIV/0!</v>
      </c>
      <c r="CR22" s="138" t="s">
        <v>8</v>
      </c>
      <c r="CS22" s="146" t="s">
        <v>8</v>
      </c>
      <c r="CT22" s="149" t="e">
        <f t="shared" ref="CT22:CT32" si="268">(((H22+L22+Q22+W22+AC22+AI22+AO22+AU22+BA22+BG22+BM22+BS22+BY22+CE22+CK22+CQ22)/G22)/$J$33)/I22</f>
        <v>#DIV/0!</v>
      </c>
      <c r="CU22" s="147" t="e">
        <f t="shared" ref="CU22:CU32" si="269">CS$33-CT22</f>
        <v>#DIV/0!</v>
      </c>
      <c r="CV22" s="47" t="e">
        <f t="shared" si="197"/>
        <v>#DIV/0!</v>
      </c>
      <c r="CW22" s="150" t="e">
        <f t="shared" ref="CW22:CW32" si="270">IF((CR$33-CV$33)&gt;0,CV22,CR$33*CV22/CV$33)</f>
        <v>#DIV/0!</v>
      </c>
      <c r="CX22" s="138" t="s">
        <v>8</v>
      </c>
      <c r="CY22" s="146" t="s">
        <v>8</v>
      </c>
      <c r="CZ22" s="149" t="e">
        <f t="shared" ref="CZ22:CZ32" si="271">(((H22+L22+Q22+W22+AC22+AI22+AO22+AU22+BA22+BG22+BM22+BS22+BY22+CE22+CK22+CQ22+CW22)/G22)/$J$33)/I22</f>
        <v>#DIV/0!</v>
      </c>
      <c r="DA22" s="147" t="e">
        <f t="shared" ref="DA22:DA32" si="272">CY$33-CZ22</f>
        <v>#DIV/0!</v>
      </c>
      <c r="DB22" s="47" t="e">
        <f t="shared" si="199"/>
        <v>#DIV/0!</v>
      </c>
      <c r="DC22" s="150" t="e">
        <f t="shared" ref="DC22:DC32" si="273">IF((CX$33-DB$33)&gt;0,DB22,CX$33*DB22/DB$33)</f>
        <v>#DIV/0!</v>
      </c>
      <c r="DD22" s="138" t="s">
        <v>8</v>
      </c>
      <c r="DE22" s="146" t="s">
        <v>8</v>
      </c>
      <c r="DF22" s="149" t="e">
        <f t="shared" ref="DF22:DF32" si="274">(((H22+L22+Q22+W22+AC22+AI22+AO22+AU22+BA22+BG22+BM22+BS22+BY22+CE22+CK22+CQ22+CW22+DC22)/G22)/$J$33)/I22</f>
        <v>#DIV/0!</v>
      </c>
      <c r="DG22" s="147" t="e">
        <f t="shared" ref="DG22:DG32" si="275">DE$33-DF22</f>
        <v>#DIV/0!</v>
      </c>
      <c r="DH22" s="47" t="e">
        <f t="shared" si="201"/>
        <v>#DIV/0!</v>
      </c>
      <c r="DI22" s="150" t="e">
        <f t="shared" ref="DI22:DI32" si="276">IF((DD$33-DH$33)&gt;0,DH22,DD$33*DH22/DH$33)</f>
        <v>#DIV/0!</v>
      </c>
      <c r="DJ22" s="138" t="s">
        <v>8</v>
      </c>
      <c r="DK22" s="146" t="s">
        <v>8</v>
      </c>
      <c r="DL22" s="149" t="e">
        <f t="shared" ref="DL22:DL32" si="277">(((H22+L22+Q22+W22+AC22+AI22+AO22+AU22+BA22+BG22+BM22+BS22+BY22+CE22+CK22+CQ22+CW22+DC22+DI22)/G22)/$J$33)/I22</f>
        <v>#DIV/0!</v>
      </c>
      <c r="DM22" s="147" t="e">
        <f t="shared" ref="DM22:DM32" si="278">DK$33-DL22</f>
        <v>#DIV/0!</v>
      </c>
      <c r="DN22" s="47" t="e">
        <f t="shared" si="203"/>
        <v>#DIV/0!</v>
      </c>
      <c r="DO22" s="150" t="e">
        <f t="shared" ref="DO22:DO32" si="279">IF((DJ$33-DN$33)&gt;0,DN22,DJ$33*DN22/DN$33)</f>
        <v>#DIV/0!</v>
      </c>
      <c r="DP22" s="138" t="s">
        <v>8</v>
      </c>
      <c r="DQ22" s="146" t="s">
        <v>8</v>
      </c>
      <c r="DR22" s="149" t="e">
        <f t="shared" ref="DR22:DR32" si="280">(((H22+L22+Q22+W22+AC22+AI22+AO22+AU22+BA22+BG22+BM22+BS22+BY22+CE22+CK22+CQ22+CW22+DC22+DI22+DO22)/G22)/$J$33)/I22</f>
        <v>#DIV/0!</v>
      </c>
      <c r="DS22" s="147" t="e">
        <f t="shared" ref="DS22:DS32" si="281">DQ$33-DR22</f>
        <v>#DIV/0!</v>
      </c>
      <c r="DT22" s="47" t="e">
        <f t="shared" si="205"/>
        <v>#DIV/0!</v>
      </c>
      <c r="DU22" s="150" t="e">
        <f t="shared" ref="DU22:DU32" si="282">IF((DP$33-DT$33)&gt;0,DT22,DP$33*DT22/DT$33)</f>
        <v>#DIV/0!</v>
      </c>
      <c r="DV22" s="138" t="s">
        <v>8</v>
      </c>
      <c r="DW22" s="146" t="s">
        <v>8</v>
      </c>
      <c r="DX22" s="31" t="e">
        <f t="shared" si="206"/>
        <v>#DIV/0!</v>
      </c>
      <c r="DY22" s="147" t="e">
        <f t="shared" ref="DY22:DY32" si="283">DW$33-DX22</f>
        <v>#DIV/0!</v>
      </c>
      <c r="DZ22" s="30" t="e">
        <f t="shared" si="207"/>
        <v>#DIV/0!</v>
      </c>
      <c r="EA22" s="148" t="e">
        <f t="shared" ref="EA22:EA32" si="284">IF((DV$33-DZ$33)&gt;0,DZ22,DV$33*DZ22/DZ$33)</f>
        <v>#DIV/0!</v>
      </c>
      <c r="EB22" s="138" t="s">
        <v>8</v>
      </c>
      <c r="EC22" s="146" t="s">
        <v>8</v>
      </c>
      <c r="ED22" s="31" t="e">
        <f t="shared" si="208"/>
        <v>#DIV/0!</v>
      </c>
      <c r="EE22" s="147" t="e">
        <f t="shared" si="157"/>
        <v>#DIV/0!</v>
      </c>
      <c r="EF22" s="30" t="e">
        <f t="shared" si="209"/>
        <v>#DIV/0!</v>
      </c>
      <c r="EG22" s="148" t="e">
        <f t="shared" si="158"/>
        <v>#DIV/0!</v>
      </c>
      <c r="EH22" s="138" t="s">
        <v>8</v>
      </c>
      <c r="EI22" s="146" t="s">
        <v>8</v>
      </c>
      <c r="EJ22" s="31" t="e">
        <f t="shared" si="210"/>
        <v>#DIV/0!</v>
      </c>
      <c r="EK22" s="147" t="e">
        <f t="shared" si="159"/>
        <v>#DIV/0!</v>
      </c>
      <c r="EL22" s="30" t="e">
        <f t="shared" si="211"/>
        <v>#DIV/0!</v>
      </c>
      <c r="EM22" s="148" t="e">
        <f t="shared" si="160"/>
        <v>#DIV/0!</v>
      </c>
      <c r="EN22" s="138" t="s">
        <v>8</v>
      </c>
      <c r="EO22" s="146" t="s">
        <v>8</v>
      </c>
      <c r="EP22" s="31" t="e">
        <f t="shared" si="212"/>
        <v>#DIV/0!</v>
      </c>
      <c r="EQ22" s="147" t="e">
        <f t="shared" si="161"/>
        <v>#DIV/0!</v>
      </c>
      <c r="ER22" s="30" t="e">
        <f t="shared" si="213"/>
        <v>#DIV/0!</v>
      </c>
      <c r="ES22" s="148" t="e">
        <f t="shared" si="162"/>
        <v>#DIV/0!</v>
      </c>
      <c r="ET22" s="138" t="s">
        <v>8</v>
      </c>
      <c r="EU22" s="146" t="s">
        <v>8</v>
      </c>
      <c r="EV22" s="31" t="e">
        <f t="shared" si="214"/>
        <v>#DIV/0!</v>
      </c>
      <c r="EW22" s="147" t="e">
        <f t="shared" si="163"/>
        <v>#DIV/0!</v>
      </c>
      <c r="EX22" s="30" t="e">
        <f t="shared" si="215"/>
        <v>#DIV/0!</v>
      </c>
      <c r="EY22" s="148" t="e">
        <f t="shared" si="164"/>
        <v>#DIV/0!</v>
      </c>
      <c r="EZ22" s="138" t="s">
        <v>8</v>
      </c>
      <c r="FA22" s="146" t="s">
        <v>8</v>
      </c>
      <c r="FB22" s="31" t="e">
        <f t="shared" si="216"/>
        <v>#DIV/0!</v>
      </c>
      <c r="FC22" s="147" t="e">
        <f t="shared" si="165"/>
        <v>#DIV/0!</v>
      </c>
      <c r="FD22" s="30" t="e">
        <f t="shared" si="217"/>
        <v>#DIV/0!</v>
      </c>
      <c r="FE22" s="148" t="e">
        <f t="shared" si="166"/>
        <v>#DIV/0!</v>
      </c>
      <c r="FF22" s="138" t="s">
        <v>8</v>
      </c>
      <c r="FG22" s="146" t="s">
        <v>8</v>
      </c>
      <c r="FH22" s="31" t="e">
        <f t="shared" si="218"/>
        <v>#DIV/0!</v>
      </c>
      <c r="FI22" s="147" t="e">
        <f t="shared" si="167"/>
        <v>#DIV/0!</v>
      </c>
      <c r="FJ22" s="30" t="e">
        <f t="shared" si="219"/>
        <v>#DIV/0!</v>
      </c>
      <c r="FK22" s="148" t="e">
        <f t="shared" si="168"/>
        <v>#DIV/0!</v>
      </c>
      <c r="FL22" s="138" t="s">
        <v>8</v>
      </c>
      <c r="FM22" s="146" t="s">
        <v>8</v>
      </c>
      <c r="FN22" s="31" t="e">
        <f t="shared" si="220"/>
        <v>#DIV/0!</v>
      </c>
      <c r="FO22" s="147" t="e">
        <f t="shared" si="169"/>
        <v>#DIV/0!</v>
      </c>
      <c r="FP22" s="30" t="e">
        <f t="shared" si="221"/>
        <v>#DIV/0!</v>
      </c>
      <c r="FQ22" s="148" t="e">
        <f t="shared" si="170"/>
        <v>#DIV/0!</v>
      </c>
      <c r="FR22" s="138" t="s">
        <v>8</v>
      </c>
      <c r="FS22" s="146" t="s">
        <v>8</v>
      </c>
      <c r="FT22" s="31" t="e">
        <f t="shared" si="222"/>
        <v>#DIV/0!</v>
      </c>
      <c r="FU22" s="147" t="e">
        <f t="shared" si="171"/>
        <v>#DIV/0!</v>
      </c>
      <c r="FV22" s="30" t="e">
        <f t="shared" si="223"/>
        <v>#DIV/0!</v>
      </c>
      <c r="FW22" s="148" t="e">
        <f t="shared" si="172"/>
        <v>#DIV/0!</v>
      </c>
      <c r="FX22" s="138" t="s">
        <v>8</v>
      </c>
      <c r="FY22" s="146" t="s">
        <v>8</v>
      </c>
      <c r="FZ22" s="31" t="e">
        <f t="shared" si="224"/>
        <v>#DIV/0!</v>
      </c>
      <c r="GA22" s="147" t="e">
        <f t="shared" si="173"/>
        <v>#DIV/0!</v>
      </c>
      <c r="GB22" s="30" t="e">
        <f t="shared" si="225"/>
        <v>#DIV/0!</v>
      </c>
      <c r="GC22" s="148" t="e">
        <f t="shared" si="174"/>
        <v>#DIV/0!</v>
      </c>
      <c r="GD22" s="138" t="s">
        <v>8</v>
      </c>
      <c r="GE22" s="146" t="s">
        <v>8</v>
      </c>
      <c r="GF22" s="31" t="e">
        <f t="shared" si="226"/>
        <v>#DIV/0!</v>
      </c>
      <c r="GG22" s="147" t="e">
        <f t="shared" si="175"/>
        <v>#DIV/0!</v>
      </c>
      <c r="GH22" s="30" t="e">
        <f t="shared" si="227"/>
        <v>#DIV/0!</v>
      </c>
      <c r="GI22" s="150" t="e">
        <f t="shared" si="176"/>
        <v>#DIV/0!</v>
      </c>
      <c r="GJ22" s="166" t="e">
        <f t="shared" si="228"/>
        <v>#DIV/0!</v>
      </c>
      <c r="GK22" s="85" t="e">
        <f t="shared" si="177"/>
        <v>#DIV/0!</v>
      </c>
      <c r="GL22" s="80" t="e">
        <f t="shared" si="178"/>
        <v>#DIV/0!</v>
      </c>
      <c r="GM22" s="85" t="e">
        <f t="shared" si="177"/>
        <v>#VALUE!</v>
      </c>
      <c r="GN22" s="255"/>
    </row>
    <row r="23" spans="1:196" s="21" customFormat="1" ht="16.5" hidden="1" thickBot="1" x14ac:dyDescent="0.3">
      <c r="A23" s="124"/>
      <c r="B23" s="154" t="s">
        <v>8</v>
      </c>
      <c r="C23" s="154" t="s">
        <v>8</v>
      </c>
      <c r="D23" s="154" t="s">
        <v>8</v>
      </c>
      <c r="E23" s="154" t="s">
        <v>8</v>
      </c>
      <c r="F23" s="154" t="s">
        <v>8</v>
      </c>
      <c r="G23" s="139">
        <f>'Исходные данные'!C24</f>
        <v>0</v>
      </c>
      <c r="H23" s="140">
        <f>'Исходные данные'!D24</f>
        <v>0</v>
      </c>
      <c r="I23" s="141">
        <f>'Расчет КРП'!F20</f>
        <v>0</v>
      </c>
      <c r="J23" s="142" t="s">
        <v>8</v>
      </c>
      <c r="K23" s="143" t="e">
        <f t="shared" si="104"/>
        <v>#DIV/0!</v>
      </c>
      <c r="L23" s="144">
        <f t="shared" si="105"/>
        <v>0</v>
      </c>
      <c r="M23" s="145" t="e">
        <f t="shared" si="106"/>
        <v>#DIV/0!</v>
      </c>
      <c r="N23" s="146" t="s">
        <v>8</v>
      </c>
      <c r="O23" s="147" t="e">
        <f t="shared" si="107"/>
        <v>#DIV/0!</v>
      </c>
      <c r="P23" s="30" t="e">
        <f t="shared" si="179"/>
        <v>#DIV/0!</v>
      </c>
      <c r="Q23" s="148" t="e">
        <f t="shared" si="108"/>
        <v>#DIV/0!</v>
      </c>
      <c r="R23" s="159" t="s">
        <v>8</v>
      </c>
      <c r="S23" s="146" t="s">
        <v>8</v>
      </c>
      <c r="T23" s="149" t="e">
        <f t="shared" si="229"/>
        <v>#DIV/0!</v>
      </c>
      <c r="U23" s="147" t="e">
        <f t="shared" si="230"/>
        <v>#DIV/0!</v>
      </c>
      <c r="V23" s="47" t="e">
        <f t="shared" si="180"/>
        <v>#DIV/0!</v>
      </c>
      <c r="W23" s="148" t="e">
        <f t="shared" si="231"/>
        <v>#DIV/0!</v>
      </c>
      <c r="X23" s="138" t="s">
        <v>8</v>
      </c>
      <c r="Y23" s="146" t="s">
        <v>8</v>
      </c>
      <c r="Z23" s="149" t="e">
        <f t="shared" si="232"/>
        <v>#DIV/0!</v>
      </c>
      <c r="AA23" s="147" t="e">
        <f t="shared" si="233"/>
        <v>#DIV/0!</v>
      </c>
      <c r="AB23" s="47" t="e">
        <f t="shared" si="181"/>
        <v>#DIV/0!</v>
      </c>
      <c r="AC23" s="148" t="e">
        <f t="shared" si="234"/>
        <v>#DIV/0!</v>
      </c>
      <c r="AD23" s="138" t="s">
        <v>8</v>
      </c>
      <c r="AE23" s="146" t="s">
        <v>8</v>
      </c>
      <c r="AF23" s="149" t="e">
        <f t="shared" si="235"/>
        <v>#DIV/0!</v>
      </c>
      <c r="AG23" s="147" t="e">
        <f t="shared" si="236"/>
        <v>#DIV/0!</v>
      </c>
      <c r="AH23" s="47" t="e">
        <f t="shared" si="182"/>
        <v>#DIV/0!</v>
      </c>
      <c r="AI23" s="148" t="e">
        <f t="shared" si="237"/>
        <v>#DIV/0!</v>
      </c>
      <c r="AJ23" s="138" t="s">
        <v>8</v>
      </c>
      <c r="AK23" s="146" t="s">
        <v>8</v>
      </c>
      <c r="AL23" s="149" t="e">
        <f t="shared" si="238"/>
        <v>#DIV/0!</v>
      </c>
      <c r="AM23" s="147" t="e">
        <f t="shared" si="239"/>
        <v>#DIV/0!</v>
      </c>
      <c r="AN23" s="47" t="e">
        <f t="shared" si="183"/>
        <v>#DIV/0!</v>
      </c>
      <c r="AO23" s="148" t="e">
        <f t="shared" si="240"/>
        <v>#DIV/0!</v>
      </c>
      <c r="AP23" s="138" t="s">
        <v>8</v>
      </c>
      <c r="AQ23" s="146" t="s">
        <v>8</v>
      </c>
      <c r="AR23" s="149" t="e">
        <f t="shared" si="241"/>
        <v>#DIV/0!</v>
      </c>
      <c r="AS23" s="147" t="e">
        <f t="shared" si="242"/>
        <v>#DIV/0!</v>
      </c>
      <c r="AT23" s="47" t="e">
        <f t="shared" si="184"/>
        <v>#DIV/0!</v>
      </c>
      <c r="AU23" s="148" t="e">
        <f t="shared" si="243"/>
        <v>#DIV/0!</v>
      </c>
      <c r="AV23" s="138" t="s">
        <v>8</v>
      </c>
      <c r="AW23" s="146" t="s">
        <v>8</v>
      </c>
      <c r="AX23" s="149" t="e">
        <f t="shared" si="244"/>
        <v>#DIV/0!</v>
      </c>
      <c r="AY23" s="147" t="e">
        <f t="shared" si="245"/>
        <v>#DIV/0!</v>
      </c>
      <c r="AZ23" s="47" t="e">
        <f t="shared" si="185"/>
        <v>#DIV/0!</v>
      </c>
      <c r="BA23" s="148" t="e">
        <f t="shared" si="246"/>
        <v>#DIV/0!</v>
      </c>
      <c r="BB23" s="138" t="s">
        <v>8</v>
      </c>
      <c r="BC23" s="146" t="s">
        <v>8</v>
      </c>
      <c r="BD23" s="149" t="e">
        <f t="shared" si="247"/>
        <v>#DIV/0!</v>
      </c>
      <c r="BE23" s="147" t="e">
        <f t="shared" si="248"/>
        <v>#DIV/0!</v>
      </c>
      <c r="BF23" s="47" t="e">
        <f t="shared" si="186"/>
        <v>#DIV/0!</v>
      </c>
      <c r="BG23" s="148" t="e">
        <f t="shared" si="249"/>
        <v>#DIV/0!</v>
      </c>
      <c r="BH23" s="138" t="s">
        <v>8</v>
      </c>
      <c r="BI23" s="146" t="s">
        <v>8</v>
      </c>
      <c r="BJ23" s="149" t="e">
        <f t="shared" si="250"/>
        <v>#DIV/0!</v>
      </c>
      <c r="BK23" s="147" t="e">
        <f t="shared" si="251"/>
        <v>#DIV/0!</v>
      </c>
      <c r="BL23" s="47" t="e">
        <f t="shared" si="187"/>
        <v>#DIV/0!</v>
      </c>
      <c r="BM23" s="148" t="e">
        <f t="shared" si="252"/>
        <v>#DIV/0!</v>
      </c>
      <c r="BN23" s="138" t="s">
        <v>8</v>
      </c>
      <c r="BO23" s="146" t="s">
        <v>8</v>
      </c>
      <c r="BP23" s="149" t="e">
        <f t="shared" si="253"/>
        <v>#DIV/0!</v>
      </c>
      <c r="BQ23" s="147" t="e">
        <f t="shared" si="254"/>
        <v>#DIV/0!</v>
      </c>
      <c r="BR23" s="47" t="e">
        <f t="shared" si="188"/>
        <v>#DIV/0!</v>
      </c>
      <c r="BS23" s="150" t="e">
        <f t="shared" si="255"/>
        <v>#DIV/0!</v>
      </c>
      <c r="BT23" s="138" t="s">
        <v>8</v>
      </c>
      <c r="BU23" s="146" t="s">
        <v>8</v>
      </c>
      <c r="BV23" s="149" t="e">
        <f t="shared" si="256"/>
        <v>#DIV/0!</v>
      </c>
      <c r="BW23" s="147" t="e">
        <f t="shared" si="257"/>
        <v>#DIV/0!</v>
      </c>
      <c r="BX23" s="47" t="e">
        <f t="shared" si="190"/>
        <v>#DIV/0!</v>
      </c>
      <c r="BY23" s="150" t="e">
        <f t="shared" si="258"/>
        <v>#DIV/0!</v>
      </c>
      <c r="BZ23" s="138" t="s">
        <v>8</v>
      </c>
      <c r="CA23" s="146" t="s">
        <v>8</v>
      </c>
      <c r="CB23" s="149" t="e">
        <f t="shared" si="259"/>
        <v>#DIV/0!</v>
      </c>
      <c r="CC23" s="147" t="e">
        <f t="shared" si="260"/>
        <v>#DIV/0!</v>
      </c>
      <c r="CD23" s="47" t="e">
        <f t="shared" si="192"/>
        <v>#DIV/0!</v>
      </c>
      <c r="CE23" s="150" t="e">
        <f t="shared" si="261"/>
        <v>#DIV/0!</v>
      </c>
      <c r="CF23" s="138" t="s">
        <v>8</v>
      </c>
      <c r="CG23" s="146" t="s">
        <v>8</v>
      </c>
      <c r="CH23" s="149" t="e">
        <f t="shared" si="262"/>
        <v>#DIV/0!</v>
      </c>
      <c r="CI23" s="147" t="e">
        <f t="shared" si="263"/>
        <v>#DIV/0!</v>
      </c>
      <c r="CJ23" s="47" t="e">
        <f t="shared" si="193"/>
        <v>#DIV/0!</v>
      </c>
      <c r="CK23" s="150" t="e">
        <f t="shared" si="264"/>
        <v>#DIV/0!</v>
      </c>
      <c r="CL23" s="138" t="s">
        <v>8</v>
      </c>
      <c r="CM23" s="146" t="s">
        <v>8</v>
      </c>
      <c r="CN23" s="149" t="e">
        <f t="shared" si="265"/>
        <v>#DIV/0!</v>
      </c>
      <c r="CO23" s="147" t="e">
        <f t="shared" si="266"/>
        <v>#DIV/0!</v>
      </c>
      <c r="CP23" s="47" t="e">
        <f t="shared" si="195"/>
        <v>#DIV/0!</v>
      </c>
      <c r="CQ23" s="150" t="e">
        <f t="shared" si="267"/>
        <v>#DIV/0!</v>
      </c>
      <c r="CR23" s="138" t="s">
        <v>8</v>
      </c>
      <c r="CS23" s="146" t="s">
        <v>8</v>
      </c>
      <c r="CT23" s="149" t="e">
        <f t="shared" si="268"/>
        <v>#DIV/0!</v>
      </c>
      <c r="CU23" s="147" t="e">
        <f t="shared" si="269"/>
        <v>#DIV/0!</v>
      </c>
      <c r="CV23" s="47" t="e">
        <f t="shared" si="197"/>
        <v>#DIV/0!</v>
      </c>
      <c r="CW23" s="150" t="e">
        <f t="shared" si="270"/>
        <v>#DIV/0!</v>
      </c>
      <c r="CX23" s="138" t="s">
        <v>8</v>
      </c>
      <c r="CY23" s="146" t="s">
        <v>8</v>
      </c>
      <c r="CZ23" s="149" t="e">
        <f t="shared" si="271"/>
        <v>#DIV/0!</v>
      </c>
      <c r="DA23" s="147" t="e">
        <f t="shared" si="272"/>
        <v>#DIV/0!</v>
      </c>
      <c r="DB23" s="47" t="e">
        <f t="shared" si="199"/>
        <v>#DIV/0!</v>
      </c>
      <c r="DC23" s="150" t="e">
        <f t="shared" si="273"/>
        <v>#DIV/0!</v>
      </c>
      <c r="DD23" s="138" t="s">
        <v>8</v>
      </c>
      <c r="DE23" s="146" t="s">
        <v>8</v>
      </c>
      <c r="DF23" s="149" t="e">
        <f t="shared" si="274"/>
        <v>#DIV/0!</v>
      </c>
      <c r="DG23" s="147" t="e">
        <f t="shared" si="275"/>
        <v>#DIV/0!</v>
      </c>
      <c r="DH23" s="47" t="e">
        <f t="shared" si="201"/>
        <v>#DIV/0!</v>
      </c>
      <c r="DI23" s="150" t="e">
        <f t="shared" si="276"/>
        <v>#DIV/0!</v>
      </c>
      <c r="DJ23" s="138" t="s">
        <v>8</v>
      </c>
      <c r="DK23" s="146" t="s">
        <v>8</v>
      </c>
      <c r="DL23" s="149" t="e">
        <f t="shared" si="277"/>
        <v>#DIV/0!</v>
      </c>
      <c r="DM23" s="147" t="e">
        <f t="shared" si="278"/>
        <v>#DIV/0!</v>
      </c>
      <c r="DN23" s="47" t="e">
        <f t="shared" si="203"/>
        <v>#DIV/0!</v>
      </c>
      <c r="DO23" s="150" t="e">
        <f t="shared" si="279"/>
        <v>#DIV/0!</v>
      </c>
      <c r="DP23" s="138" t="s">
        <v>8</v>
      </c>
      <c r="DQ23" s="146" t="s">
        <v>8</v>
      </c>
      <c r="DR23" s="149" t="e">
        <f t="shared" si="280"/>
        <v>#DIV/0!</v>
      </c>
      <c r="DS23" s="147" t="e">
        <f t="shared" si="281"/>
        <v>#DIV/0!</v>
      </c>
      <c r="DT23" s="47" t="e">
        <f t="shared" si="205"/>
        <v>#DIV/0!</v>
      </c>
      <c r="DU23" s="150" t="e">
        <f t="shared" si="282"/>
        <v>#DIV/0!</v>
      </c>
      <c r="DV23" s="138" t="s">
        <v>8</v>
      </c>
      <c r="DW23" s="146" t="s">
        <v>8</v>
      </c>
      <c r="DX23" s="31" t="e">
        <f t="shared" si="206"/>
        <v>#DIV/0!</v>
      </c>
      <c r="DY23" s="147" t="e">
        <f t="shared" si="283"/>
        <v>#DIV/0!</v>
      </c>
      <c r="DZ23" s="30" t="e">
        <f t="shared" si="207"/>
        <v>#DIV/0!</v>
      </c>
      <c r="EA23" s="148" t="e">
        <f t="shared" si="284"/>
        <v>#DIV/0!</v>
      </c>
      <c r="EB23" s="138" t="s">
        <v>8</v>
      </c>
      <c r="EC23" s="146" t="s">
        <v>8</v>
      </c>
      <c r="ED23" s="31" t="e">
        <f t="shared" si="208"/>
        <v>#DIV/0!</v>
      </c>
      <c r="EE23" s="147" t="e">
        <f t="shared" si="157"/>
        <v>#DIV/0!</v>
      </c>
      <c r="EF23" s="30" t="e">
        <f t="shared" si="209"/>
        <v>#DIV/0!</v>
      </c>
      <c r="EG23" s="148" t="e">
        <f t="shared" si="158"/>
        <v>#DIV/0!</v>
      </c>
      <c r="EH23" s="138" t="s">
        <v>8</v>
      </c>
      <c r="EI23" s="146" t="s">
        <v>8</v>
      </c>
      <c r="EJ23" s="31" t="e">
        <f t="shared" si="210"/>
        <v>#DIV/0!</v>
      </c>
      <c r="EK23" s="147" t="e">
        <f t="shared" si="159"/>
        <v>#DIV/0!</v>
      </c>
      <c r="EL23" s="30" t="e">
        <f t="shared" si="211"/>
        <v>#DIV/0!</v>
      </c>
      <c r="EM23" s="148" t="e">
        <f t="shared" si="160"/>
        <v>#DIV/0!</v>
      </c>
      <c r="EN23" s="138" t="s">
        <v>8</v>
      </c>
      <c r="EO23" s="146" t="s">
        <v>8</v>
      </c>
      <c r="EP23" s="31" t="e">
        <f t="shared" si="212"/>
        <v>#DIV/0!</v>
      </c>
      <c r="EQ23" s="147" t="e">
        <f t="shared" si="161"/>
        <v>#DIV/0!</v>
      </c>
      <c r="ER23" s="30" t="e">
        <f t="shared" si="213"/>
        <v>#DIV/0!</v>
      </c>
      <c r="ES23" s="148" t="e">
        <f t="shared" si="162"/>
        <v>#DIV/0!</v>
      </c>
      <c r="ET23" s="138" t="s">
        <v>8</v>
      </c>
      <c r="EU23" s="146" t="s">
        <v>8</v>
      </c>
      <c r="EV23" s="31" t="e">
        <f t="shared" si="214"/>
        <v>#DIV/0!</v>
      </c>
      <c r="EW23" s="147" t="e">
        <f t="shared" si="163"/>
        <v>#DIV/0!</v>
      </c>
      <c r="EX23" s="30" t="e">
        <f t="shared" si="215"/>
        <v>#DIV/0!</v>
      </c>
      <c r="EY23" s="148" t="e">
        <f t="shared" si="164"/>
        <v>#DIV/0!</v>
      </c>
      <c r="EZ23" s="138" t="s">
        <v>8</v>
      </c>
      <c r="FA23" s="146" t="s">
        <v>8</v>
      </c>
      <c r="FB23" s="31" t="e">
        <f t="shared" si="216"/>
        <v>#DIV/0!</v>
      </c>
      <c r="FC23" s="147" t="e">
        <f t="shared" si="165"/>
        <v>#DIV/0!</v>
      </c>
      <c r="FD23" s="30" t="e">
        <f t="shared" si="217"/>
        <v>#DIV/0!</v>
      </c>
      <c r="FE23" s="148" t="e">
        <f t="shared" si="166"/>
        <v>#DIV/0!</v>
      </c>
      <c r="FF23" s="138" t="s">
        <v>8</v>
      </c>
      <c r="FG23" s="146" t="s">
        <v>8</v>
      </c>
      <c r="FH23" s="31" t="e">
        <f t="shared" si="218"/>
        <v>#DIV/0!</v>
      </c>
      <c r="FI23" s="147" t="e">
        <f t="shared" si="167"/>
        <v>#DIV/0!</v>
      </c>
      <c r="FJ23" s="30" t="e">
        <f t="shared" si="219"/>
        <v>#DIV/0!</v>
      </c>
      <c r="FK23" s="148" t="e">
        <f t="shared" si="168"/>
        <v>#DIV/0!</v>
      </c>
      <c r="FL23" s="138" t="s">
        <v>8</v>
      </c>
      <c r="FM23" s="146" t="s">
        <v>8</v>
      </c>
      <c r="FN23" s="31" t="e">
        <f t="shared" si="220"/>
        <v>#DIV/0!</v>
      </c>
      <c r="FO23" s="147" t="e">
        <f t="shared" si="169"/>
        <v>#DIV/0!</v>
      </c>
      <c r="FP23" s="30" t="e">
        <f t="shared" si="221"/>
        <v>#DIV/0!</v>
      </c>
      <c r="FQ23" s="148" t="e">
        <f t="shared" si="170"/>
        <v>#DIV/0!</v>
      </c>
      <c r="FR23" s="138" t="s">
        <v>8</v>
      </c>
      <c r="FS23" s="146" t="s">
        <v>8</v>
      </c>
      <c r="FT23" s="31" t="e">
        <f t="shared" si="222"/>
        <v>#DIV/0!</v>
      </c>
      <c r="FU23" s="147" t="e">
        <f t="shared" si="171"/>
        <v>#DIV/0!</v>
      </c>
      <c r="FV23" s="30" t="e">
        <f t="shared" si="223"/>
        <v>#DIV/0!</v>
      </c>
      <c r="FW23" s="148" t="e">
        <f t="shared" si="172"/>
        <v>#DIV/0!</v>
      </c>
      <c r="FX23" s="138" t="s">
        <v>8</v>
      </c>
      <c r="FY23" s="146" t="s">
        <v>8</v>
      </c>
      <c r="FZ23" s="31" t="e">
        <f t="shared" si="224"/>
        <v>#DIV/0!</v>
      </c>
      <c r="GA23" s="147" t="e">
        <f t="shared" si="173"/>
        <v>#DIV/0!</v>
      </c>
      <c r="GB23" s="30" t="e">
        <f t="shared" si="225"/>
        <v>#DIV/0!</v>
      </c>
      <c r="GC23" s="148" t="e">
        <f t="shared" si="174"/>
        <v>#DIV/0!</v>
      </c>
      <c r="GD23" s="138" t="s">
        <v>8</v>
      </c>
      <c r="GE23" s="146" t="s">
        <v>8</v>
      </c>
      <c r="GF23" s="31" t="e">
        <f t="shared" si="226"/>
        <v>#DIV/0!</v>
      </c>
      <c r="GG23" s="147" t="e">
        <f t="shared" si="175"/>
        <v>#DIV/0!</v>
      </c>
      <c r="GH23" s="30" t="e">
        <f t="shared" si="227"/>
        <v>#DIV/0!</v>
      </c>
      <c r="GI23" s="150" t="e">
        <f t="shared" si="176"/>
        <v>#DIV/0!</v>
      </c>
      <c r="GJ23" s="166" t="e">
        <f t="shared" si="228"/>
        <v>#DIV/0!</v>
      </c>
      <c r="GK23" s="85" t="e">
        <f t="shared" si="177"/>
        <v>#DIV/0!</v>
      </c>
      <c r="GL23" s="80" t="e">
        <f t="shared" si="178"/>
        <v>#DIV/0!</v>
      </c>
      <c r="GM23" s="85" t="e">
        <f t="shared" si="177"/>
        <v>#VALUE!</v>
      </c>
      <c r="GN23" s="255"/>
    </row>
    <row r="24" spans="1:196" s="21" customFormat="1" ht="16.5" hidden="1" thickBot="1" x14ac:dyDescent="0.3">
      <c r="A24" s="124"/>
      <c r="B24" s="154" t="s">
        <v>8</v>
      </c>
      <c r="C24" s="154" t="s">
        <v>8</v>
      </c>
      <c r="D24" s="154" t="s">
        <v>8</v>
      </c>
      <c r="E24" s="154" t="s">
        <v>8</v>
      </c>
      <c r="F24" s="154" t="s">
        <v>8</v>
      </c>
      <c r="G24" s="139">
        <f>'Исходные данные'!C25</f>
        <v>0</v>
      </c>
      <c r="H24" s="140">
        <f>'Исходные данные'!D25</f>
        <v>0</v>
      </c>
      <c r="I24" s="141">
        <f>'Расчет КРП'!F21</f>
        <v>0</v>
      </c>
      <c r="J24" s="142" t="s">
        <v>8</v>
      </c>
      <c r="K24" s="143" t="e">
        <f t="shared" si="104"/>
        <v>#DIV/0!</v>
      </c>
      <c r="L24" s="144">
        <f t="shared" si="105"/>
        <v>0</v>
      </c>
      <c r="M24" s="145" t="e">
        <f t="shared" si="106"/>
        <v>#DIV/0!</v>
      </c>
      <c r="N24" s="146" t="s">
        <v>8</v>
      </c>
      <c r="O24" s="147" t="e">
        <f t="shared" si="107"/>
        <v>#DIV/0!</v>
      </c>
      <c r="P24" s="30" t="e">
        <f t="shared" si="179"/>
        <v>#DIV/0!</v>
      </c>
      <c r="Q24" s="148" t="e">
        <f t="shared" si="108"/>
        <v>#DIV/0!</v>
      </c>
      <c r="R24" s="159" t="s">
        <v>8</v>
      </c>
      <c r="S24" s="146" t="s">
        <v>8</v>
      </c>
      <c r="T24" s="149" t="e">
        <f t="shared" si="229"/>
        <v>#DIV/0!</v>
      </c>
      <c r="U24" s="147" t="e">
        <f t="shared" si="230"/>
        <v>#DIV/0!</v>
      </c>
      <c r="V24" s="47" t="e">
        <f t="shared" si="180"/>
        <v>#DIV/0!</v>
      </c>
      <c r="W24" s="148" t="e">
        <f t="shared" si="231"/>
        <v>#DIV/0!</v>
      </c>
      <c r="X24" s="138" t="s">
        <v>8</v>
      </c>
      <c r="Y24" s="146" t="s">
        <v>8</v>
      </c>
      <c r="Z24" s="149" t="e">
        <f t="shared" si="232"/>
        <v>#DIV/0!</v>
      </c>
      <c r="AA24" s="147" t="e">
        <f t="shared" si="233"/>
        <v>#DIV/0!</v>
      </c>
      <c r="AB24" s="47" t="e">
        <f t="shared" si="181"/>
        <v>#DIV/0!</v>
      </c>
      <c r="AC24" s="148" t="e">
        <f t="shared" si="234"/>
        <v>#DIV/0!</v>
      </c>
      <c r="AD24" s="138" t="s">
        <v>8</v>
      </c>
      <c r="AE24" s="146" t="s">
        <v>8</v>
      </c>
      <c r="AF24" s="149" t="e">
        <f t="shared" si="235"/>
        <v>#DIV/0!</v>
      </c>
      <c r="AG24" s="147" t="e">
        <f t="shared" si="236"/>
        <v>#DIV/0!</v>
      </c>
      <c r="AH24" s="47" t="e">
        <f t="shared" si="182"/>
        <v>#DIV/0!</v>
      </c>
      <c r="AI24" s="148" t="e">
        <f t="shared" si="237"/>
        <v>#DIV/0!</v>
      </c>
      <c r="AJ24" s="138" t="s">
        <v>8</v>
      </c>
      <c r="AK24" s="146" t="s">
        <v>8</v>
      </c>
      <c r="AL24" s="149" t="e">
        <f t="shared" si="238"/>
        <v>#DIV/0!</v>
      </c>
      <c r="AM24" s="147" t="e">
        <f t="shared" si="239"/>
        <v>#DIV/0!</v>
      </c>
      <c r="AN24" s="47" t="e">
        <f t="shared" si="183"/>
        <v>#DIV/0!</v>
      </c>
      <c r="AO24" s="148" t="e">
        <f t="shared" si="240"/>
        <v>#DIV/0!</v>
      </c>
      <c r="AP24" s="138" t="s">
        <v>8</v>
      </c>
      <c r="AQ24" s="146" t="s">
        <v>8</v>
      </c>
      <c r="AR24" s="149" t="e">
        <f t="shared" si="241"/>
        <v>#DIV/0!</v>
      </c>
      <c r="AS24" s="147" t="e">
        <f t="shared" si="242"/>
        <v>#DIV/0!</v>
      </c>
      <c r="AT24" s="47" t="e">
        <f t="shared" si="184"/>
        <v>#DIV/0!</v>
      </c>
      <c r="AU24" s="148" t="e">
        <f t="shared" si="243"/>
        <v>#DIV/0!</v>
      </c>
      <c r="AV24" s="138" t="s">
        <v>8</v>
      </c>
      <c r="AW24" s="146" t="s">
        <v>8</v>
      </c>
      <c r="AX24" s="149" t="e">
        <f t="shared" si="244"/>
        <v>#DIV/0!</v>
      </c>
      <c r="AY24" s="147" t="e">
        <f t="shared" si="245"/>
        <v>#DIV/0!</v>
      </c>
      <c r="AZ24" s="47" t="e">
        <f t="shared" si="185"/>
        <v>#DIV/0!</v>
      </c>
      <c r="BA24" s="148" t="e">
        <f t="shared" si="246"/>
        <v>#DIV/0!</v>
      </c>
      <c r="BB24" s="138" t="s">
        <v>8</v>
      </c>
      <c r="BC24" s="146" t="s">
        <v>8</v>
      </c>
      <c r="BD24" s="149" t="e">
        <f t="shared" si="247"/>
        <v>#DIV/0!</v>
      </c>
      <c r="BE24" s="147" t="e">
        <f t="shared" si="248"/>
        <v>#DIV/0!</v>
      </c>
      <c r="BF24" s="47" t="e">
        <f t="shared" si="186"/>
        <v>#DIV/0!</v>
      </c>
      <c r="BG24" s="148" t="e">
        <f t="shared" si="249"/>
        <v>#DIV/0!</v>
      </c>
      <c r="BH24" s="138" t="s">
        <v>8</v>
      </c>
      <c r="BI24" s="146" t="s">
        <v>8</v>
      </c>
      <c r="BJ24" s="149" t="e">
        <f t="shared" si="250"/>
        <v>#DIV/0!</v>
      </c>
      <c r="BK24" s="147" t="e">
        <f t="shared" si="251"/>
        <v>#DIV/0!</v>
      </c>
      <c r="BL24" s="47" t="e">
        <f t="shared" si="187"/>
        <v>#DIV/0!</v>
      </c>
      <c r="BM24" s="148" t="e">
        <f t="shared" si="252"/>
        <v>#DIV/0!</v>
      </c>
      <c r="BN24" s="138" t="s">
        <v>8</v>
      </c>
      <c r="BO24" s="146" t="s">
        <v>8</v>
      </c>
      <c r="BP24" s="149" t="e">
        <f t="shared" si="253"/>
        <v>#DIV/0!</v>
      </c>
      <c r="BQ24" s="147" t="e">
        <f t="shared" si="254"/>
        <v>#DIV/0!</v>
      </c>
      <c r="BR24" s="47" t="e">
        <f t="shared" si="188"/>
        <v>#DIV/0!</v>
      </c>
      <c r="BS24" s="150" t="e">
        <f t="shared" si="255"/>
        <v>#DIV/0!</v>
      </c>
      <c r="BT24" s="138" t="s">
        <v>8</v>
      </c>
      <c r="BU24" s="146" t="s">
        <v>8</v>
      </c>
      <c r="BV24" s="149" t="e">
        <f t="shared" si="256"/>
        <v>#DIV/0!</v>
      </c>
      <c r="BW24" s="147" t="e">
        <f t="shared" si="257"/>
        <v>#DIV/0!</v>
      </c>
      <c r="BX24" s="47" t="e">
        <f t="shared" si="190"/>
        <v>#DIV/0!</v>
      </c>
      <c r="BY24" s="150" t="e">
        <f t="shared" si="258"/>
        <v>#DIV/0!</v>
      </c>
      <c r="BZ24" s="138" t="s">
        <v>8</v>
      </c>
      <c r="CA24" s="146" t="s">
        <v>8</v>
      </c>
      <c r="CB24" s="149" t="e">
        <f t="shared" si="259"/>
        <v>#DIV/0!</v>
      </c>
      <c r="CC24" s="147" t="e">
        <f t="shared" si="260"/>
        <v>#DIV/0!</v>
      </c>
      <c r="CD24" s="47" t="e">
        <f t="shared" si="192"/>
        <v>#DIV/0!</v>
      </c>
      <c r="CE24" s="150" t="e">
        <f t="shared" si="261"/>
        <v>#DIV/0!</v>
      </c>
      <c r="CF24" s="138" t="s">
        <v>8</v>
      </c>
      <c r="CG24" s="146" t="s">
        <v>8</v>
      </c>
      <c r="CH24" s="149" t="e">
        <f t="shared" si="262"/>
        <v>#DIV/0!</v>
      </c>
      <c r="CI24" s="147" t="e">
        <f t="shared" si="263"/>
        <v>#DIV/0!</v>
      </c>
      <c r="CJ24" s="47" t="e">
        <f t="shared" si="193"/>
        <v>#DIV/0!</v>
      </c>
      <c r="CK24" s="150" t="e">
        <f t="shared" si="264"/>
        <v>#DIV/0!</v>
      </c>
      <c r="CL24" s="138" t="s">
        <v>8</v>
      </c>
      <c r="CM24" s="146" t="s">
        <v>8</v>
      </c>
      <c r="CN24" s="149" t="e">
        <f t="shared" si="265"/>
        <v>#DIV/0!</v>
      </c>
      <c r="CO24" s="147" t="e">
        <f t="shared" si="266"/>
        <v>#DIV/0!</v>
      </c>
      <c r="CP24" s="47" t="e">
        <f t="shared" si="195"/>
        <v>#DIV/0!</v>
      </c>
      <c r="CQ24" s="150" t="e">
        <f t="shared" si="267"/>
        <v>#DIV/0!</v>
      </c>
      <c r="CR24" s="138" t="s">
        <v>8</v>
      </c>
      <c r="CS24" s="146" t="s">
        <v>8</v>
      </c>
      <c r="CT24" s="149" t="e">
        <f t="shared" si="268"/>
        <v>#DIV/0!</v>
      </c>
      <c r="CU24" s="147" t="e">
        <f t="shared" si="269"/>
        <v>#DIV/0!</v>
      </c>
      <c r="CV24" s="47" t="e">
        <f t="shared" si="197"/>
        <v>#DIV/0!</v>
      </c>
      <c r="CW24" s="150" t="e">
        <f t="shared" si="270"/>
        <v>#DIV/0!</v>
      </c>
      <c r="CX24" s="138" t="s">
        <v>8</v>
      </c>
      <c r="CY24" s="146" t="s">
        <v>8</v>
      </c>
      <c r="CZ24" s="149" t="e">
        <f t="shared" si="271"/>
        <v>#DIV/0!</v>
      </c>
      <c r="DA24" s="147" t="e">
        <f t="shared" si="272"/>
        <v>#DIV/0!</v>
      </c>
      <c r="DB24" s="47" t="e">
        <f t="shared" si="199"/>
        <v>#DIV/0!</v>
      </c>
      <c r="DC24" s="150" t="e">
        <f t="shared" si="273"/>
        <v>#DIV/0!</v>
      </c>
      <c r="DD24" s="138" t="s">
        <v>8</v>
      </c>
      <c r="DE24" s="146" t="s">
        <v>8</v>
      </c>
      <c r="DF24" s="149" t="e">
        <f t="shared" si="274"/>
        <v>#DIV/0!</v>
      </c>
      <c r="DG24" s="147" t="e">
        <f t="shared" si="275"/>
        <v>#DIV/0!</v>
      </c>
      <c r="DH24" s="47" t="e">
        <f t="shared" si="201"/>
        <v>#DIV/0!</v>
      </c>
      <c r="DI24" s="150" t="e">
        <f t="shared" si="276"/>
        <v>#DIV/0!</v>
      </c>
      <c r="DJ24" s="138" t="s">
        <v>8</v>
      </c>
      <c r="DK24" s="146" t="s">
        <v>8</v>
      </c>
      <c r="DL24" s="149" t="e">
        <f t="shared" si="277"/>
        <v>#DIV/0!</v>
      </c>
      <c r="DM24" s="147" t="e">
        <f t="shared" si="278"/>
        <v>#DIV/0!</v>
      </c>
      <c r="DN24" s="47" t="e">
        <f t="shared" si="203"/>
        <v>#DIV/0!</v>
      </c>
      <c r="DO24" s="150" t="e">
        <f t="shared" si="279"/>
        <v>#DIV/0!</v>
      </c>
      <c r="DP24" s="138" t="s">
        <v>8</v>
      </c>
      <c r="DQ24" s="146" t="s">
        <v>8</v>
      </c>
      <c r="DR24" s="149" t="e">
        <f t="shared" si="280"/>
        <v>#DIV/0!</v>
      </c>
      <c r="DS24" s="147" t="e">
        <f t="shared" si="281"/>
        <v>#DIV/0!</v>
      </c>
      <c r="DT24" s="47" t="e">
        <f t="shared" si="205"/>
        <v>#DIV/0!</v>
      </c>
      <c r="DU24" s="150" t="e">
        <f t="shared" si="282"/>
        <v>#DIV/0!</v>
      </c>
      <c r="DV24" s="138" t="s">
        <v>8</v>
      </c>
      <c r="DW24" s="146" t="s">
        <v>8</v>
      </c>
      <c r="DX24" s="31" t="e">
        <f t="shared" si="206"/>
        <v>#DIV/0!</v>
      </c>
      <c r="DY24" s="147" t="e">
        <f t="shared" si="283"/>
        <v>#DIV/0!</v>
      </c>
      <c r="DZ24" s="30" t="e">
        <f t="shared" si="207"/>
        <v>#DIV/0!</v>
      </c>
      <c r="EA24" s="148" t="e">
        <f t="shared" si="284"/>
        <v>#DIV/0!</v>
      </c>
      <c r="EB24" s="138" t="s">
        <v>8</v>
      </c>
      <c r="EC24" s="146" t="s">
        <v>8</v>
      </c>
      <c r="ED24" s="31" t="e">
        <f t="shared" si="208"/>
        <v>#DIV/0!</v>
      </c>
      <c r="EE24" s="147" t="e">
        <f t="shared" si="157"/>
        <v>#DIV/0!</v>
      </c>
      <c r="EF24" s="30" t="e">
        <f t="shared" si="209"/>
        <v>#DIV/0!</v>
      </c>
      <c r="EG24" s="148" t="e">
        <f t="shared" si="158"/>
        <v>#DIV/0!</v>
      </c>
      <c r="EH24" s="138" t="s">
        <v>8</v>
      </c>
      <c r="EI24" s="146" t="s">
        <v>8</v>
      </c>
      <c r="EJ24" s="31" t="e">
        <f t="shared" si="210"/>
        <v>#DIV/0!</v>
      </c>
      <c r="EK24" s="147" t="e">
        <f t="shared" si="159"/>
        <v>#DIV/0!</v>
      </c>
      <c r="EL24" s="30" t="e">
        <f t="shared" si="211"/>
        <v>#DIV/0!</v>
      </c>
      <c r="EM24" s="148" t="e">
        <f t="shared" si="160"/>
        <v>#DIV/0!</v>
      </c>
      <c r="EN24" s="138" t="s">
        <v>8</v>
      </c>
      <c r="EO24" s="146" t="s">
        <v>8</v>
      </c>
      <c r="EP24" s="31" t="e">
        <f t="shared" si="212"/>
        <v>#DIV/0!</v>
      </c>
      <c r="EQ24" s="147" t="e">
        <f t="shared" si="161"/>
        <v>#DIV/0!</v>
      </c>
      <c r="ER24" s="30" t="e">
        <f t="shared" si="213"/>
        <v>#DIV/0!</v>
      </c>
      <c r="ES24" s="148" t="e">
        <f t="shared" si="162"/>
        <v>#DIV/0!</v>
      </c>
      <c r="ET24" s="138" t="s">
        <v>8</v>
      </c>
      <c r="EU24" s="146" t="s">
        <v>8</v>
      </c>
      <c r="EV24" s="31" t="e">
        <f t="shared" si="214"/>
        <v>#DIV/0!</v>
      </c>
      <c r="EW24" s="147" t="e">
        <f t="shared" si="163"/>
        <v>#DIV/0!</v>
      </c>
      <c r="EX24" s="30" t="e">
        <f t="shared" si="215"/>
        <v>#DIV/0!</v>
      </c>
      <c r="EY24" s="148" t="e">
        <f t="shared" si="164"/>
        <v>#DIV/0!</v>
      </c>
      <c r="EZ24" s="138" t="s">
        <v>8</v>
      </c>
      <c r="FA24" s="146" t="s">
        <v>8</v>
      </c>
      <c r="FB24" s="31" t="e">
        <f t="shared" si="216"/>
        <v>#DIV/0!</v>
      </c>
      <c r="FC24" s="147" t="e">
        <f t="shared" si="165"/>
        <v>#DIV/0!</v>
      </c>
      <c r="FD24" s="30" t="e">
        <f t="shared" si="217"/>
        <v>#DIV/0!</v>
      </c>
      <c r="FE24" s="148" t="e">
        <f t="shared" si="166"/>
        <v>#DIV/0!</v>
      </c>
      <c r="FF24" s="138" t="s">
        <v>8</v>
      </c>
      <c r="FG24" s="146" t="s">
        <v>8</v>
      </c>
      <c r="FH24" s="31" t="e">
        <f t="shared" si="218"/>
        <v>#DIV/0!</v>
      </c>
      <c r="FI24" s="147" t="e">
        <f t="shared" si="167"/>
        <v>#DIV/0!</v>
      </c>
      <c r="FJ24" s="30" t="e">
        <f t="shared" si="219"/>
        <v>#DIV/0!</v>
      </c>
      <c r="FK24" s="148" t="e">
        <f t="shared" si="168"/>
        <v>#DIV/0!</v>
      </c>
      <c r="FL24" s="138" t="s">
        <v>8</v>
      </c>
      <c r="FM24" s="146" t="s">
        <v>8</v>
      </c>
      <c r="FN24" s="31" t="e">
        <f t="shared" si="220"/>
        <v>#DIV/0!</v>
      </c>
      <c r="FO24" s="147" t="e">
        <f t="shared" si="169"/>
        <v>#DIV/0!</v>
      </c>
      <c r="FP24" s="30" t="e">
        <f t="shared" si="221"/>
        <v>#DIV/0!</v>
      </c>
      <c r="FQ24" s="148" t="e">
        <f t="shared" si="170"/>
        <v>#DIV/0!</v>
      </c>
      <c r="FR24" s="138" t="s">
        <v>8</v>
      </c>
      <c r="FS24" s="146" t="s">
        <v>8</v>
      </c>
      <c r="FT24" s="31" t="e">
        <f t="shared" si="222"/>
        <v>#DIV/0!</v>
      </c>
      <c r="FU24" s="147" t="e">
        <f t="shared" si="171"/>
        <v>#DIV/0!</v>
      </c>
      <c r="FV24" s="30" t="e">
        <f t="shared" si="223"/>
        <v>#DIV/0!</v>
      </c>
      <c r="FW24" s="148" t="e">
        <f t="shared" si="172"/>
        <v>#DIV/0!</v>
      </c>
      <c r="FX24" s="138" t="s">
        <v>8</v>
      </c>
      <c r="FY24" s="146" t="s">
        <v>8</v>
      </c>
      <c r="FZ24" s="31" t="e">
        <f t="shared" si="224"/>
        <v>#DIV/0!</v>
      </c>
      <c r="GA24" s="147" t="e">
        <f t="shared" si="173"/>
        <v>#DIV/0!</v>
      </c>
      <c r="GB24" s="30" t="e">
        <f t="shared" si="225"/>
        <v>#DIV/0!</v>
      </c>
      <c r="GC24" s="148" t="e">
        <f t="shared" si="174"/>
        <v>#DIV/0!</v>
      </c>
      <c r="GD24" s="138" t="s">
        <v>8</v>
      </c>
      <c r="GE24" s="146" t="s">
        <v>8</v>
      </c>
      <c r="GF24" s="31" t="e">
        <f t="shared" si="226"/>
        <v>#DIV/0!</v>
      </c>
      <c r="GG24" s="147" t="e">
        <f t="shared" si="175"/>
        <v>#DIV/0!</v>
      </c>
      <c r="GH24" s="30" t="e">
        <f t="shared" si="227"/>
        <v>#DIV/0!</v>
      </c>
      <c r="GI24" s="150" t="e">
        <f t="shared" si="176"/>
        <v>#DIV/0!</v>
      </c>
      <c r="GJ24" s="166" t="e">
        <f t="shared" si="228"/>
        <v>#DIV/0!</v>
      </c>
      <c r="GK24" s="85" t="e">
        <f t="shared" si="177"/>
        <v>#DIV/0!</v>
      </c>
      <c r="GL24" s="80" t="e">
        <f t="shared" si="178"/>
        <v>#DIV/0!</v>
      </c>
      <c r="GM24" s="85" t="e">
        <f t="shared" si="177"/>
        <v>#VALUE!</v>
      </c>
      <c r="GN24" s="255"/>
    </row>
    <row r="25" spans="1:196" s="21" customFormat="1" ht="16.5" hidden="1" thickBot="1" x14ac:dyDescent="0.3">
      <c r="A25" s="124"/>
      <c r="B25" s="154" t="s">
        <v>8</v>
      </c>
      <c r="C25" s="154" t="s">
        <v>8</v>
      </c>
      <c r="D25" s="154" t="s">
        <v>8</v>
      </c>
      <c r="E25" s="154" t="s">
        <v>8</v>
      </c>
      <c r="F25" s="154" t="s">
        <v>8</v>
      </c>
      <c r="G25" s="139">
        <f>'Исходные данные'!C26</f>
        <v>0</v>
      </c>
      <c r="H25" s="140">
        <f>'Исходные данные'!D26</f>
        <v>0</v>
      </c>
      <c r="I25" s="141">
        <f>'Расчет КРП'!F22</f>
        <v>0</v>
      </c>
      <c r="J25" s="142" t="s">
        <v>8</v>
      </c>
      <c r="K25" s="143" t="e">
        <f t="shared" si="104"/>
        <v>#DIV/0!</v>
      </c>
      <c r="L25" s="144">
        <f t="shared" si="105"/>
        <v>0</v>
      </c>
      <c r="M25" s="145" t="e">
        <f t="shared" si="106"/>
        <v>#DIV/0!</v>
      </c>
      <c r="N25" s="146" t="s">
        <v>8</v>
      </c>
      <c r="O25" s="147" t="e">
        <f t="shared" si="107"/>
        <v>#DIV/0!</v>
      </c>
      <c r="P25" s="30" t="e">
        <f t="shared" si="179"/>
        <v>#DIV/0!</v>
      </c>
      <c r="Q25" s="148" t="e">
        <f t="shared" si="108"/>
        <v>#DIV/0!</v>
      </c>
      <c r="R25" s="159" t="s">
        <v>8</v>
      </c>
      <c r="S25" s="146" t="s">
        <v>8</v>
      </c>
      <c r="T25" s="149" t="e">
        <f t="shared" si="229"/>
        <v>#DIV/0!</v>
      </c>
      <c r="U25" s="147" t="e">
        <f t="shared" si="230"/>
        <v>#DIV/0!</v>
      </c>
      <c r="V25" s="47" t="e">
        <f t="shared" si="180"/>
        <v>#DIV/0!</v>
      </c>
      <c r="W25" s="148" t="e">
        <f t="shared" si="231"/>
        <v>#DIV/0!</v>
      </c>
      <c r="X25" s="138" t="s">
        <v>8</v>
      </c>
      <c r="Y25" s="146" t="s">
        <v>8</v>
      </c>
      <c r="Z25" s="149" t="e">
        <f t="shared" si="232"/>
        <v>#DIV/0!</v>
      </c>
      <c r="AA25" s="147" t="e">
        <f t="shared" si="233"/>
        <v>#DIV/0!</v>
      </c>
      <c r="AB25" s="47" t="e">
        <f t="shared" si="181"/>
        <v>#DIV/0!</v>
      </c>
      <c r="AC25" s="148" t="e">
        <f t="shared" si="234"/>
        <v>#DIV/0!</v>
      </c>
      <c r="AD25" s="138" t="s">
        <v>8</v>
      </c>
      <c r="AE25" s="146" t="s">
        <v>8</v>
      </c>
      <c r="AF25" s="149" t="e">
        <f t="shared" si="235"/>
        <v>#DIV/0!</v>
      </c>
      <c r="AG25" s="147" t="e">
        <f t="shared" si="236"/>
        <v>#DIV/0!</v>
      </c>
      <c r="AH25" s="47" t="e">
        <f t="shared" si="182"/>
        <v>#DIV/0!</v>
      </c>
      <c r="AI25" s="148" t="e">
        <f t="shared" si="237"/>
        <v>#DIV/0!</v>
      </c>
      <c r="AJ25" s="138" t="s">
        <v>8</v>
      </c>
      <c r="AK25" s="146" t="s">
        <v>8</v>
      </c>
      <c r="AL25" s="149" t="e">
        <f t="shared" si="238"/>
        <v>#DIV/0!</v>
      </c>
      <c r="AM25" s="147" t="e">
        <f t="shared" si="239"/>
        <v>#DIV/0!</v>
      </c>
      <c r="AN25" s="47" t="e">
        <f t="shared" si="183"/>
        <v>#DIV/0!</v>
      </c>
      <c r="AO25" s="148" t="e">
        <f t="shared" si="240"/>
        <v>#DIV/0!</v>
      </c>
      <c r="AP25" s="138" t="s">
        <v>8</v>
      </c>
      <c r="AQ25" s="146" t="s">
        <v>8</v>
      </c>
      <c r="AR25" s="149" t="e">
        <f t="shared" si="241"/>
        <v>#DIV/0!</v>
      </c>
      <c r="AS25" s="147" t="e">
        <f t="shared" si="242"/>
        <v>#DIV/0!</v>
      </c>
      <c r="AT25" s="47" t="e">
        <f t="shared" si="184"/>
        <v>#DIV/0!</v>
      </c>
      <c r="AU25" s="148" t="e">
        <f t="shared" si="243"/>
        <v>#DIV/0!</v>
      </c>
      <c r="AV25" s="138" t="s">
        <v>8</v>
      </c>
      <c r="AW25" s="146" t="s">
        <v>8</v>
      </c>
      <c r="AX25" s="149" t="e">
        <f t="shared" si="244"/>
        <v>#DIV/0!</v>
      </c>
      <c r="AY25" s="147" t="e">
        <f t="shared" si="245"/>
        <v>#DIV/0!</v>
      </c>
      <c r="AZ25" s="47" t="e">
        <f t="shared" si="185"/>
        <v>#DIV/0!</v>
      </c>
      <c r="BA25" s="148" t="e">
        <f t="shared" si="246"/>
        <v>#DIV/0!</v>
      </c>
      <c r="BB25" s="138" t="s">
        <v>8</v>
      </c>
      <c r="BC25" s="146" t="s">
        <v>8</v>
      </c>
      <c r="BD25" s="149" t="e">
        <f t="shared" si="247"/>
        <v>#DIV/0!</v>
      </c>
      <c r="BE25" s="147" t="e">
        <f t="shared" si="248"/>
        <v>#DIV/0!</v>
      </c>
      <c r="BF25" s="47" t="e">
        <f t="shared" si="186"/>
        <v>#DIV/0!</v>
      </c>
      <c r="BG25" s="148" t="e">
        <f t="shared" si="249"/>
        <v>#DIV/0!</v>
      </c>
      <c r="BH25" s="138" t="s">
        <v>8</v>
      </c>
      <c r="BI25" s="146" t="s">
        <v>8</v>
      </c>
      <c r="BJ25" s="149" t="e">
        <f t="shared" si="250"/>
        <v>#DIV/0!</v>
      </c>
      <c r="BK25" s="147" t="e">
        <f t="shared" si="251"/>
        <v>#DIV/0!</v>
      </c>
      <c r="BL25" s="47" t="e">
        <f t="shared" si="187"/>
        <v>#DIV/0!</v>
      </c>
      <c r="BM25" s="148" t="e">
        <f t="shared" si="252"/>
        <v>#DIV/0!</v>
      </c>
      <c r="BN25" s="138" t="s">
        <v>8</v>
      </c>
      <c r="BO25" s="146" t="s">
        <v>8</v>
      </c>
      <c r="BP25" s="149" t="e">
        <f t="shared" si="253"/>
        <v>#DIV/0!</v>
      </c>
      <c r="BQ25" s="147" t="e">
        <f t="shared" si="254"/>
        <v>#DIV/0!</v>
      </c>
      <c r="BR25" s="47" t="e">
        <f t="shared" si="188"/>
        <v>#DIV/0!</v>
      </c>
      <c r="BS25" s="150" t="e">
        <f t="shared" si="255"/>
        <v>#DIV/0!</v>
      </c>
      <c r="BT25" s="138" t="s">
        <v>8</v>
      </c>
      <c r="BU25" s="146" t="s">
        <v>8</v>
      </c>
      <c r="BV25" s="149" t="e">
        <f t="shared" si="256"/>
        <v>#DIV/0!</v>
      </c>
      <c r="BW25" s="147" t="e">
        <f t="shared" si="257"/>
        <v>#DIV/0!</v>
      </c>
      <c r="BX25" s="47" t="e">
        <f t="shared" si="190"/>
        <v>#DIV/0!</v>
      </c>
      <c r="BY25" s="150" t="e">
        <f t="shared" si="258"/>
        <v>#DIV/0!</v>
      </c>
      <c r="BZ25" s="138" t="s">
        <v>8</v>
      </c>
      <c r="CA25" s="146" t="s">
        <v>8</v>
      </c>
      <c r="CB25" s="149" t="e">
        <f t="shared" si="259"/>
        <v>#DIV/0!</v>
      </c>
      <c r="CC25" s="147" t="e">
        <f t="shared" si="260"/>
        <v>#DIV/0!</v>
      </c>
      <c r="CD25" s="47" t="e">
        <f t="shared" si="192"/>
        <v>#DIV/0!</v>
      </c>
      <c r="CE25" s="150" t="e">
        <f t="shared" si="261"/>
        <v>#DIV/0!</v>
      </c>
      <c r="CF25" s="138" t="s">
        <v>8</v>
      </c>
      <c r="CG25" s="146" t="s">
        <v>8</v>
      </c>
      <c r="CH25" s="149" t="e">
        <f t="shared" si="262"/>
        <v>#DIV/0!</v>
      </c>
      <c r="CI25" s="147" t="e">
        <f t="shared" si="263"/>
        <v>#DIV/0!</v>
      </c>
      <c r="CJ25" s="47" t="e">
        <f t="shared" si="193"/>
        <v>#DIV/0!</v>
      </c>
      <c r="CK25" s="150" t="e">
        <f t="shared" si="264"/>
        <v>#DIV/0!</v>
      </c>
      <c r="CL25" s="138" t="s">
        <v>8</v>
      </c>
      <c r="CM25" s="146" t="s">
        <v>8</v>
      </c>
      <c r="CN25" s="149" t="e">
        <f t="shared" si="265"/>
        <v>#DIV/0!</v>
      </c>
      <c r="CO25" s="147" t="e">
        <f t="shared" si="266"/>
        <v>#DIV/0!</v>
      </c>
      <c r="CP25" s="47" t="e">
        <f t="shared" si="195"/>
        <v>#DIV/0!</v>
      </c>
      <c r="CQ25" s="150" t="e">
        <f t="shared" si="267"/>
        <v>#DIV/0!</v>
      </c>
      <c r="CR25" s="138" t="s">
        <v>8</v>
      </c>
      <c r="CS25" s="146" t="s">
        <v>8</v>
      </c>
      <c r="CT25" s="149" t="e">
        <f t="shared" si="268"/>
        <v>#DIV/0!</v>
      </c>
      <c r="CU25" s="147" t="e">
        <f t="shared" si="269"/>
        <v>#DIV/0!</v>
      </c>
      <c r="CV25" s="47" t="e">
        <f t="shared" si="197"/>
        <v>#DIV/0!</v>
      </c>
      <c r="CW25" s="150" t="e">
        <f t="shared" si="270"/>
        <v>#DIV/0!</v>
      </c>
      <c r="CX25" s="138" t="s">
        <v>8</v>
      </c>
      <c r="CY25" s="146" t="s">
        <v>8</v>
      </c>
      <c r="CZ25" s="149" t="e">
        <f t="shared" si="271"/>
        <v>#DIV/0!</v>
      </c>
      <c r="DA25" s="147" t="e">
        <f t="shared" si="272"/>
        <v>#DIV/0!</v>
      </c>
      <c r="DB25" s="47" t="e">
        <f t="shared" si="199"/>
        <v>#DIV/0!</v>
      </c>
      <c r="DC25" s="150" t="e">
        <f t="shared" si="273"/>
        <v>#DIV/0!</v>
      </c>
      <c r="DD25" s="138" t="s">
        <v>8</v>
      </c>
      <c r="DE25" s="146" t="s">
        <v>8</v>
      </c>
      <c r="DF25" s="149" t="e">
        <f t="shared" si="274"/>
        <v>#DIV/0!</v>
      </c>
      <c r="DG25" s="147" t="e">
        <f t="shared" si="275"/>
        <v>#DIV/0!</v>
      </c>
      <c r="DH25" s="47" t="e">
        <f t="shared" si="201"/>
        <v>#DIV/0!</v>
      </c>
      <c r="DI25" s="150" t="e">
        <f t="shared" si="276"/>
        <v>#DIV/0!</v>
      </c>
      <c r="DJ25" s="138" t="s">
        <v>8</v>
      </c>
      <c r="DK25" s="146" t="s">
        <v>8</v>
      </c>
      <c r="DL25" s="149" t="e">
        <f t="shared" si="277"/>
        <v>#DIV/0!</v>
      </c>
      <c r="DM25" s="147" t="e">
        <f t="shared" si="278"/>
        <v>#DIV/0!</v>
      </c>
      <c r="DN25" s="47" t="e">
        <f t="shared" si="203"/>
        <v>#DIV/0!</v>
      </c>
      <c r="DO25" s="150" t="e">
        <f t="shared" si="279"/>
        <v>#DIV/0!</v>
      </c>
      <c r="DP25" s="138" t="s">
        <v>8</v>
      </c>
      <c r="DQ25" s="146" t="s">
        <v>8</v>
      </c>
      <c r="DR25" s="149" t="e">
        <f t="shared" si="280"/>
        <v>#DIV/0!</v>
      </c>
      <c r="DS25" s="147" t="e">
        <f t="shared" si="281"/>
        <v>#DIV/0!</v>
      </c>
      <c r="DT25" s="47" t="e">
        <f t="shared" si="205"/>
        <v>#DIV/0!</v>
      </c>
      <c r="DU25" s="150" t="e">
        <f t="shared" si="282"/>
        <v>#DIV/0!</v>
      </c>
      <c r="DV25" s="138" t="s">
        <v>8</v>
      </c>
      <c r="DW25" s="146" t="s">
        <v>8</v>
      </c>
      <c r="DX25" s="31" t="e">
        <f t="shared" si="206"/>
        <v>#DIV/0!</v>
      </c>
      <c r="DY25" s="147" t="e">
        <f t="shared" si="283"/>
        <v>#DIV/0!</v>
      </c>
      <c r="DZ25" s="30" t="e">
        <f t="shared" si="207"/>
        <v>#DIV/0!</v>
      </c>
      <c r="EA25" s="148" t="e">
        <f t="shared" si="284"/>
        <v>#DIV/0!</v>
      </c>
      <c r="EB25" s="138" t="s">
        <v>8</v>
      </c>
      <c r="EC25" s="146" t="s">
        <v>8</v>
      </c>
      <c r="ED25" s="31" t="e">
        <f t="shared" si="208"/>
        <v>#DIV/0!</v>
      </c>
      <c r="EE25" s="147" t="e">
        <f t="shared" si="157"/>
        <v>#DIV/0!</v>
      </c>
      <c r="EF25" s="30" t="e">
        <f t="shared" si="209"/>
        <v>#DIV/0!</v>
      </c>
      <c r="EG25" s="148" t="e">
        <f t="shared" si="158"/>
        <v>#DIV/0!</v>
      </c>
      <c r="EH25" s="138" t="s">
        <v>8</v>
      </c>
      <c r="EI25" s="146" t="s">
        <v>8</v>
      </c>
      <c r="EJ25" s="31" t="e">
        <f t="shared" si="210"/>
        <v>#DIV/0!</v>
      </c>
      <c r="EK25" s="147" t="e">
        <f t="shared" si="159"/>
        <v>#DIV/0!</v>
      </c>
      <c r="EL25" s="30" t="e">
        <f t="shared" si="211"/>
        <v>#DIV/0!</v>
      </c>
      <c r="EM25" s="148" t="e">
        <f t="shared" si="160"/>
        <v>#DIV/0!</v>
      </c>
      <c r="EN25" s="138" t="s">
        <v>8</v>
      </c>
      <c r="EO25" s="146" t="s">
        <v>8</v>
      </c>
      <c r="EP25" s="31" t="e">
        <f t="shared" si="212"/>
        <v>#DIV/0!</v>
      </c>
      <c r="EQ25" s="147" t="e">
        <f t="shared" si="161"/>
        <v>#DIV/0!</v>
      </c>
      <c r="ER25" s="30" t="e">
        <f t="shared" si="213"/>
        <v>#DIV/0!</v>
      </c>
      <c r="ES25" s="148" t="e">
        <f t="shared" si="162"/>
        <v>#DIV/0!</v>
      </c>
      <c r="ET25" s="138" t="s">
        <v>8</v>
      </c>
      <c r="EU25" s="146" t="s">
        <v>8</v>
      </c>
      <c r="EV25" s="31" t="e">
        <f t="shared" si="214"/>
        <v>#DIV/0!</v>
      </c>
      <c r="EW25" s="147" t="e">
        <f t="shared" si="163"/>
        <v>#DIV/0!</v>
      </c>
      <c r="EX25" s="30" t="e">
        <f t="shared" si="215"/>
        <v>#DIV/0!</v>
      </c>
      <c r="EY25" s="148" t="e">
        <f t="shared" si="164"/>
        <v>#DIV/0!</v>
      </c>
      <c r="EZ25" s="138" t="s">
        <v>8</v>
      </c>
      <c r="FA25" s="146" t="s">
        <v>8</v>
      </c>
      <c r="FB25" s="31" t="e">
        <f t="shared" si="216"/>
        <v>#DIV/0!</v>
      </c>
      <c r="FC25" s="147" t="e">
        <f t="shared" si="165"/>
        <v>#DIV/0!</v>
      </c>
      <c r="FD25" s="30" t="e">
        <f t="shared" si="217"/>
        <v>#DIV/0!</v>
      </c>
      <c r="FE25" s="148" t="e">
        <f t="shared" si="166"/>
        <v>#DIV/0!</v>
      </c>
      <c r="FF25" s="138" t="s">
        <v>8</v>
      </c>
      <c r="FG25" s="146" t="s">
        <v>8</v>
      </c>
      <c r="FH25" s="31" t="e">
        <f t="shared" si="218"/>
        <v>#DIV/0!</v>
      </c>
      <c r="FI25" s="147" t="e">
        <f t="shared" si="167"/>
        <v>#DIV/0!</v>
      </c>
      <c r="FJ25" s="30" t="e">
        <f t="shared" si="219"/>
        <v>#DIV/0!</v>
      </c>
      <c r="FK25" s="148" t="e">
        <f t="shared" si="168"/>
        <v>#DIV/0!</v>
      </c>
      <c r="FL25" s="138" t="s">
        <v>8</v>
      </c>
      <c r="FM25" s="146" t="s">
        <v>8</v>
      </c>
      <c r="FN25" s="31" t="e">
        <f t="shared" si="220"/>
        <v>#DIV/0!</v>
      </c>
      <c r="FO25" s="147" t="e">
        <f t="shared" si="169"/>
        <v>#DIV/0!</v>
      </c>
      <c r="FP25" s="30" t="e">
        <f t="shared" si="221"/>
        <v>#DIV/0!</v>
      </c>
      <c r="FQ25" s="148" t="e">
        <f t="shared" si="170"/>
        <v>#DIV/0!</v>
      </c>
      <c r="FR25" s="138" t="s">
        <v>8</v>
      </c>
      <c r="FS25" s="146" t="s">
        <v>8</v>
      </c>
      <c r="FT25" s="31" t="e">
        <f t="shared" si="222"/>
        <v>#DIV/0!</v>
      </c>
      <c r="FU25" s="147" t="e">
        <f t="shared" si="171"/>
        <v>#DIV/0!</v>
      </c>
      <c r="FV25" s="30" t="e">
        <f t="shared" si="223"/>
        <v>#DIV/0!</v>
      </c>
      <c r="FW25" s="148" t="e">
        <f t="shared" si="172"/>
        <v>#DIV/0!</v>
      </c>
      <c r="FX25" s="138" t="s">
        <v>8</v>
      </c>
      <c r="FY25" s="146" t="s">
        <v>8</v>
      </c>
      <c r="FZ25" s="31" t="e">
        <f t="shared" si="224"/>
        <v>#DIV/0!</v>
      </c>
      <c r="GA25" s="147" t="e">
        <f t="shared" si="173"/>
        <v>#DIV/0!</v>
      </c>
      <c r="GB25" s="30" t="e">
        <f t="shared" si="225"/>
        <v>#DIV/0!</v>
      </c>
      <c r="GC25" s="148" t="e">
        <f t="shared" si="174"/>
        <v>#DIV/0!</v>
      </c>
      <c r="GD25" s="138" t="s">
        <v>8</v>
      </c>
      <c r="GE25" s="146" t="s">
        <v>8</v>
      </c>
      <c r="GF25" s="31" t="e">
        <f t="shared" si="226"/>
        <v>#DIV/0!</v>
      </c>
      <c r="GG25" s="147" t="e">
        <f t="shared" si="175"/>
        <v>#DIV/0!</v>
      </c>
      <c r="GH25" s="30" t="e">
        <f t="shared" si="227"/>
        <v>#DIV/0!</v>
      </c>
      <c r="GI25" s="150" t="e">
        <f t="shared" si="176"/>
        <v>#DIV/0!</v>
      </c>
      <c r="GJ25" s="166" t="e">
        <f t="shared" si="228"/>
        <v>#DIV/0!</v>
      </c>
      <c r="GK25" s="85" t="e">
        <f t="shared" si="177"/>
        <v>#DIV/0!</v>
      </c>
      <c r="GL25" s="80" t="e">
        <f t="shared" si="178"/>
        <v>#DIV/0!</v>
      </c>
      <c r="GM25" s="85" t="e">
        <f t="shared" si="177"/>
        <v>#VALUE!</v>
      </c>
      <c r="GN25" s="255"/>
    </row>
    <row r="26" spans="1:196" s="21" customFormat="1" ht="16.5" hidden="1" thickBot="1" x14ac:dyDescent="0.3">
      <c r="A26" s="124"/>
      <c r="B26" s="154" t="s">
        <v>8</v>
      </c>
      <c r="C26" s="154" t="s">
        <v>8</v>
      </c>
      <c r="D26" s="154" t="s">
        <v>8</v>
      </c>
      <c r="E26" s="154" t="s">
        <v>8</v>
      </c>
      <c r="F26" s="154" t="s">
        <v>8</v>
      </c>
      <c r="G26" s="139">
        <f>'Исходные данные'!C27</f>
        <v>0</v>
      </c>
      <c r="H26" s="140">
        <f>'Исходные данные'!D27</f>
        <v>0</v>
      </c>
      <c r="I26" s="141">
        <f>'Расчет КРП'!F23</f>
        <v>0</v>
      </c>
      <c r="J26" s="142" t="s">
        <v>8</v>
      </c>
      <c r="K26" s="143" t="e">
        <f t="shared" si="104"/>
        <v>#DIV/0!</v>
      </c>
      <c r="L26" s="144">
        <f t="shared" si="105"/>
        <v>0</v>
      </c>
      <c r="M26" s="145" t="e">
        <f t="shared" si="106"/>
        <v>#DIV/0!</v>
      </c>
      <c r="N26" s="146" t="s">
        <v>8</v>
      </c>
      <c r="O26" s="147" t="e">
        <f t="shared" si="107"/>
        <v>#DIV/0!</v>
      </c>
      <c r="P26" s="30" t="e">
        <f t="shared" si="179"/>
        <v>#DIV/0!</v>
      </c>
      <c r="Q26" s="148" t="e">
        <f t="shared" si="108"/>
        <v>#DIV/0!</v>
      </c>
      <c r="R26" s="159" t="s">
        <v>8</v>
      </c>
      <c r="S26" s="146" t="s">
        <v>8</v>
      </c>
      <c r="T26" s="149" t="e">
        <f t="shared" si="229"/>
        <v>#DIV/0!</v>
      </c>
      <c r="U26" s="147" t="e">
        <f t="shared" si="230"/>
        <v>#DIV/0!</v>
      </c>
      <c r="V26" s="47" t="e">
        <f t="shared" si="180"/>
        <v>#DIV/0!</v>
      </c>
      <c r="W26" s="148" t="e">
        <f t="shared" si="231"/>
        <v>#DIV/0!</v>
      </c>
      <c r="X26" s="138" t="s">
        <v>8</v>
      </c>
      <c r="Y26" s="146" t="s">
        <v>8</v>
      </c>
      <c r="Z26" s="149" t="e">
        <f t="shared" si="232"/>
        <v>#DIV/0!</v>
      </c>
      <c r="AA26" s="147" t="e">
        <f t="shared" si="233"/>
        <v>#DIV/0!</v>
      </c>
      <c r="AB26" s="47" t="e">
        <f t="shared" si="181"/>
        <v>#DIV/0!</v>
      </c>
      <c r="AC26" s="148" t="e">
        <f t="shared" si="234"/>
        <v>#DIV/0!</v>
      </c>
      <c r="AD26" s="138" t="s">
        <v>8</v>
      </c>
      <c r="AE26" s="146" t="s">
        <v>8</v>
      </c>
      <c r="AF26" s="149" t="e">
        <f t="shared" si="235"/>
        <v>#DIV/0!</v>
      </c>
      <c r="AG26" s="147" t="e">
        <f t="shared" si="236"/>
        <v>#DIV/0!</v>
      </c>
      <c r="AH26" s="47" t="e">
        <f t="shared" si="182"/>
        <v>#DIV/0!</v>
      </c>
      <c r="AI26" s="148" t="e">
        <f t="shared" si="237"/>
        <v>#DIV/0!</v>
      </c>
      <c r="AJ26" s="138" t="s">
        <v>8</v>
      </c>
      <c r="AK26" s="146" t="s">
        <v>8</v>
      </c>
      <c r="AL26" s="149" t="e">
        <f t="shared" si="238"/>
        <v>#DIV/0!</v>
      </c>
      <c r="AM26" s="147" t="e">
        <f t="shared" si="239"/>
        <v>#DIV/0!</v>
      </c>
      <c r="AN26" s="47" t="e">
        <f t="shared" si="183"/>
        <v>#DIV/0!</v>
      </c>
      <c r="AO26" s="148" t="e">
        <f t="shared" si="240"/>
        <v>#DIV/0!</v>
      </c>
      <c r="AP26" s="138" t="s">
        <v>8</v>
      </c>
      <c r="AQ26" s="146" t="s">
        <v>8</v>
      </c>
      <c r="AR26" s="149" t="e">
        <f t="shared" si="241"/>
        <v>#DIV/0!</v>
      </c>
      <c r="AS26" s="147" t="e">
        <f t="shared" si="242"/>
        <v>#DIV/0!</v>
      </c>
      <c r="AT26" s="47" t="e">
        <f t="shared" si="184"/>
        <v>#DIV/0!</v>
      </c>
      <c r="AU26" s="148" t="e">
        <f t="shared" si="243"/>
        <v>#DIV/0!</v>
      </c>
      <c r="AV26" s="138" t="s">
        <v>8</v>
      </c>
      <c r="AW26" s="146" t="s">
        <v>8</v>
      </c>
      <c r="AX26" s="149" t="e">
        <f t="shared" si="244"/>
        <v>#DIV/0!</v>
      </c>
      <c r="AY26" s="147" t="e">
        <f t="shared" si="245"/>
        <v>#DIV/0!</v>
      </c>
      <c r="AZ26" s="47" t="e">
        <f t="shared" si="185"/>
        <v>#DIV/0!</v>
      </c>
      <c r="BA26" s="148" t="e">
        <f t="shared" si="246"/>
        <v>#DIV/0!</v>
      </c>
      <c r="BB26" s="138" t="s">
        <v>8</v>
      </c>
      <c r="BC26" s="146" t="s">
        <v>8</v>
      </c>
      <c r="BD26" s="149" t="e">
        <f t="shared" si="247"/>
        <v>#DIV/0!</v>
      </c>
      <c r="BE26" s="147" t="e">
        <f t="shared" si="248"/>
        <v>#DIV/0!</v>
      </c>
      <c r="BF26" s="47" t="e">
        <f t="shared" si="186"/>
        <v>#DIV/0!</v>
      </c>
      <c r="BG26" s="148" t="e">
        <f t="shared" si="249"/>
        <v>#DIV/0!</v>
      </c>
      <c r="BH26" s="138" t="s">
        <v>8</v>
      </c>
      <c r="BI26" s="146" t="s">
        <v>8</v>
      </c>
      <c r="BJ26" s="149" t="e">
        <f t="shared" si="250"/>
        <v>#DIV/0!</v>
      </c>
      <c r="BK26" s="147" t="e">
        <f t="shared" si="251"/>
        <v>#DIV/0!</v>
      </c>
      <c r="BL26" s="47" t="e">
        <f t="shared" si="187"/>
        <v>#DIV/0!</v>
      </c>
      <c r="BM26" s="148" t="e">
        <f t="shared" si="252"/>
        <v>#DIV/0!</v>
      </c>
      <c r="BN26" s="138" t="s">
        <v>8</v>
      </c>
      <c r="BO26" s="146" t="s">
        <v>8</v>
      </c>
      <c r="BP26" s="149" t="e">
        <f t="shared" si="253"/>
        <v>#DIV/0!</v>
      </c>
      <c r="BQ26" s="147" t="e">
        <f t="shared" si="254"/>
        <v>#DIV/0!</v>
      </c>
      <c r="BR26" s="47" t="e">
        <f t="shared" si="188"/>
        <v>#DIV/0!</v>
      </c>
      <c r="BS26" s="150" t="e">
        <f t="shared" si="255"/>
        <v>#DIV/0!</v>
      </c>
      <c r="BT26" s="138" t="s">
        <v>8</v>
      </c>
      <c r="BU26" s="146" t="s">
        <v>8</v>
      </c>
      <c r="BV26" s="149" t="e">
        <f t="shared" si="256"/>
        <v>#DIV/0!</v>
      </c>
      <c r="BW26" s="147" t="e">
        <f t="shared" si="257"/>
        <v>#DIV/0!</v>
      </c>
      <c r="BX26" s="47" t="e">
        <f t="shared" si="190"/>
        <v>#DIV/0!</v>
      </c>
      <c r="BY26" s="150" t="e">
        <f t="shared" si="258"/>
        <v>#DIV/0!</v>
      </c>
      <c r="BZ26" s="138" t="s">
        <v>8</v>
      </c>
      <c r="CA26" s="146" t="s">
        <v>8</v>
      </c>
      <c r="CB26" s="149" t="e">
        <f t="shared" si="259"/>
        <v>#DIV/0!</v>
      </c>
      <c r="CC26" s="147" t="e">
        <f t="shared" si="260"/>
        <v>#DIV/0!</v>
      </c>
      <c r="CD26" s="47" t="e">
        <f t="shared" si="192"/>
        <v>#DIV/0!</v>
      </c>
      <c r="CE26" s="150" t="e">
        <f t="shared" si="261"/>
        <v>#DIV/0!</v>
      </c>
      <c r="CF26" s="138" t="s">
        <v>8</v>
      </c>
      <c r="CG26" s="146" t="s">
        <v>8</v>
      </c>
      <c r="CH26" s="149" t="e">
        <f t="shared" si="262"/>
        <v>#DIV/0!</v>
      </c>
      <c r="CI26" s="147" t="e">
        <f t="shared" si="263"/>
        <v>#DIV/0!</v>
      </c>
      <c r="CJ26" s="47" t="e">
        <f t="shared" si="193"/>
        <v>#DIV/0!</v>
      </c>
      <c r="CK26" s="150" t="e">
        <f t="shared" si="264"/>
        <v>#DIV/0!</v>
      </c>
      <c r="CL26" s="138" t="s">
        <v>8</v>
      </c>
      <c r="CM26" s="146" t="s">
        <v>8</v>
      </c>
      <c r="CN26" s="149" t="e">
        <f t="shared" si="265"/>
        <v>#DIV/0!</v>
      </c>
      <c r="CO26" s="147" t="e">
        <f t="shared" si="266"/>
        <v>#DIV/0!</v>
      </c>
      <c r="CP26" s="47" t="e">
        <f t="shared" si="195"/>
        <v>#DIV/0!</v>
      </c>
      <c r="CQ26" s="150" t="e">
        <f t="shared" si="267"/>
        <v>#DIV/0!</v>
      </c>
      <c r="CR26" s="138" t="s">
        <v>8</v>
      </c>
      <c r="CS26" s="146" t="s">
        <v>8</v>
      </c>
      <c r="CT26" s="149" t="e">
        <f t="shared" si="268"/>
        <v>#DIV/0!</v>
      </c>
      <c r="CU26" s="147" t="e">
        <f t="shared" si="269"/>
        <v>#DIV/0!</v>
      </c>
      <c r="CV26" s="47" t="e">
        <f t="shared" si="197"/>
        <v>#DIV/0!</v>
      </c>
      <c r="CW26" s="150" t="e">
        <f t="shared" si="270"/>
        <v>#DIV/0!</v>
      </c>
      <c r="CX26" s="138" t="s">
        <v>8</v>
      </c>
      <c r="CY26" s="146" t="s">
        <v>8</v>
      </c>
      <c r="CZ26" s="149" t="e">
        <f t="shared" si="271"/>
        <v>#DIV/0!</v>
      </c>
      <c r="DA26" s="147" t="e">
        <f t="shared" si="272"/>
        <v>#DIV/0!</v>
      </c>
      <c r="DB26" s="47" t="e">
        <f t="shared" si="199"/>
        <v>#DIV/0!</v>
      </c>
      <c r="DC26" s="150" t="e">
        <f t="shared" si="273"/>
        <v>#DIV/0!</v>
      </c>
      <c r="DD26" s="138" t="s">
        <v>8</v>
      </c>
      <c r="DE26" s="146" t="s">
        <v>8</v>
      </c>
      <c r="DF26" s="149" t="e">
        <f t="shared" si="274"/>
        <v>#DIV/0!</v>
      </c>
      <c r="DG26" s="147" t="e">
        <f t="shared" si="275"/>
        <v>#DIV/0!</v>
      </c>
      <c r="DH26" s="47" t="e">
        <f t="shared" si="201"/>
        <v>#DIV/0!</v>
      </c>
      <c r="DI26" s="150" t="e">
        <f t="shared" si="276"/>
        <v>#DIV/0!</v>
      </c>
      <c r="DJ26" s="138" t="s">
        <v>8</v>
      </c>
      <c r="DK26" s="146" t="s">
        <v>8</v>
      </c>
      <c r="DL26" s="149" t="e">
        <f t="shared" si="277"/>
        <v>#DIV/0!</v>
      </c>
      <c r="DM26" s="147" t="e">
        <f t="shared" si="278"/>
        <v>#DIV/0!</v>
      </c>
      <c r="DN26" s="47" t="e">
        <f t="shared" si="203"/>
        <v>#DIV/0!</v>
      </c>
      <c r="DO26" s="150" t="e">
        <f t="shared" si="279"/>
        <v>#DIV/0!</v>
      </c>
      <c r="DP26" s="138" t="s">
        <v>8</v>
      </c>
      <c r="DQ26" s="146" t="s">
        <v>8</v>
      </c>
      <c r="DR26" s="149" t="e">
        <f t="shared" si="280"/>
        <v>#DIV/0!</v>
      </c>
      <c r="DS26" s="147" t="e">
        <f t="shared" si="281"/>
        <v>#DIV/0!</v>
      </c>
      <c r="DT26" s="47" t="e">
        <f t="shared" si="205"/>
        <v>#DIV/0!</v>
      </c>
      <c r="DU26" s="150" t="e">
        <f t="shared" si="282"/>
        <v>#DIV/0!</v>
      </c>
      <c r="DV26" s="138" t="s">
        <v>8</v>
      </c>
      <c r="DW26" s="146" t="s">
        <v>8</v>
      </c>
      <c r="DX26" s="31" t="e">
        <f t="shared" si="206"/>
        <v>#DIV/0!</v>
      </c>
      <c r="DY26" s="147" t="e">
        <f t="shared" si="283"/>
        <v>#DIV/0!</v>
      </c>
      <c r="DZ26" s="30" t="e">
        <f t="shared" si="207"/>
        <v>#DIV/0!</v>
      </c>
      <c r="EA26" s="148" t="e">
        <f t="shared" si="284"/>
        <v>#DIV/0!</v>
      </c>
      <c r="EB26" s="138" t="s">
        <v>8</v>
      </c>
      <c r="EC26" s="146" t="s">
        <v>8</v>
      </c>
      <c r="ED26" s="31" t="e">
        <f t="shared" si="208"/>
        <v>#DIV/0!</v>
      </c>
      <c r="EE26" s="147" t="e">
        <f t="shared" si="157"/>
        <v>#DIV/0!</v>
      </c>
      <c r="EF26" s="30" t="e">
        <f t="shared" si="209"/>
        <v>#DIV/0!</v>
      </c>
      <c r="EG26" s="148" t="e">
        <f t="shared" si="158"/>
        <v>#DIV/0!</v>
      </c>
      <c r="EH26" s="138" t="s">
        <v>8</v>
      </c>
      <c r="EI26" s="146" t="s">
        <v>8</v>
      </c>
      <c r="EJ26" s="31" t="e">
        <f t="shared" si="210"/>
        <v>#DIV/0!</v>
      </c>
      <c r="EK26" s="147" t="e">
        <f t="shared" si="159"/>
        <v>#DIV/0!</v>
      </c>
      <c r="EL26" s="30" t="e">
        <f t="shared" si="211"/>
        <v>#DIV/0!</v>
      </c>
      <c r="EM26" s="148" t="e">
        <f t="shared" si="160"/>
        <v>#DIV/0!</v>
      </c>
      <c r="EN26" s="138" t="s">
        <v>8</v>
      </c>
      <c r="EO26" s="146" t="s">
        <v>8</v>
      </c>
      <c r="EP26" s="31" t="e">
        <f t="shared" si="212"/>
        <v>#DIV/0!</v>
      </c>
      <c r="EQ26" s="147" t="e">
        <f t="shared" si="161"/>
        <v>#DIV/0!</v>
      </c>
      <c r="ER26" s="30" t="e">
        <f t="shared" si="213"/>
        <v>#DIV/0!</v>
      </c>
      <c r="ES26" s="148" t="e">
        <f t="shared" si="162"/>
        <v>#DIV/0!</v>
      </c>
      <c r="ET26" s="138" t="s">
        <v>8</v>
      </c>
      <c r="EU26" s="146" t="s">
        <v>8</v>
      </c>
      <c r="EV26" s="31" t="e">
        <f t="shared" si="214"/>
        <v>#DIV/0!</v>
      </c>
      <c r="EW26" s="147" t="e">
        <f t="shared" si="163"/>
        <v>#DIV/0!</v>
      </c>
      <c r="EX26" s="30" t="e">
        <f t="shared" si="215"/>
        <v>#DIV/0!</v>
      </c>
      <c r="EY26" s="148" t="e">
        <f t="shared" si="164"/>
        <v>#DIV/0!</v>
      </c>
      <c r="EZ26" s="138" t="s">
        <v>8</v>
      </c>
      <c r="FA26" s="146" t="s">
        <v>8</v>
      </c>
      <c r="FB26" s="31" t="e">
        <f t="shared" si="216"/>
        <v>#DIV/0!</v>
      </c>
      <c r="FC26" s="147" t="e">
        <f t="shared" si="165"/>
        <v>#DIV/0!</v>
      </c>
      <c r="FD26" s="30" t="e">
        <f t="shared" si="217"/>
        <v>#DIV/0!</v>
      </c>
      <c r="FE26" s="148" t="e">
        <f t="shared" si="166"/>
        <v>#DIV/0!</v>
      </c>
      <c r="FF26" s="138" t="s">
        <v>8</v>
      </c>
      <c r="FG26" s="146" t="s">
        <v>8</v>
      </c>
      <c r="FH26" s="31" t="e">
        <f t="shared" si="218"/>
        <v>#DIV/0!</v>
      </c>
      <c r="FI26" s="147" t="e">
        <f t="shared" si="167"/>
        <v>#DIV/0!</v>
      </c>
      <c r="FJ26" s="30" t="e">
        <f t="shared" si="219"/>
        <v>#DIV/0!</v>
      </c>
      <c r="FK26" s="148" t="e">
        <f t="shared" si="168"/>
        <v>#DIV/0!</v>
      </c>
      <c r="FL26" s="138" t="s">
        <v>8</v>
      </c>
      <c r="FM26" s="146" t="s">
        <v>8</v>
      </c>
      <c r="FN26" s="31" t="e">
        <f t="shared" si="220"/>
        <v>#DIV/0!</v>
      </c>
      <c r="FO26" s="147" t="e">
        <f t="shared" si="169"/>
        <v>#DIV/0!</v>
      </c>
      <c r="FP26" s="30" t="e">
        <f t="shared" si="221"/>
        <v>#DIV/0!</v>
      </c>
      <c r="FQ26" s="148" t="e">
        <f t="shared" si="170"/>
        <v>#DIV/0!</v>
      </c>
      <c r="FR26" s="138" t="s">
        <v>8</v>
      </c>
      <c r="FS26" s="146" t="s">
        <v>8</v>
      </c>
      <c r="FT26" s="31" t="e">
        <f t="shared" si="222"/>
        <v>#DIV/0!</v>
      </c>
      <c r="FU26" s="147" t="e">
        <f t="shared" si="171"/>
        <v>#DIV/0!</v>
      </c>
      <c r="FV26" s="30" t="e">
        <f t="shared" si="223"/>
        <v>#DIV/0!</v>
      </c>
      <c r="FW26" s="148" t="e">
        <f t="shared" si="172"/>
        <v>#DIV/0!</v>
      </c>
      <c r="FX26" s="138" t="s">
        <v>8</v>
      </c>
      <c r="FY26" s="146" t="s">
        <v>8</v>
      </c>
      <c r="FZ26" s="31" t="e">
        <f t="shared" si="224"/>
        <v>#DIV/0!</v>
      </c>
      <c r="GA26" s="147" t="e">
        <f t="shared" si="173"/>
        <v>#DIV/0!</v>
      </c>
      <c r="GB26" s="30" t="e">
        <f t="shared" si="225"/>
        <v>#DIV/0!</v>
      </c>
      <c r="GC26" s="148" t="e">
        <f t="shared" si="174"/>
        <v>#DIV/0!</v>
      </c>
      <c r="GD26" s="138" t="s">
        <v>8</v>
      </c>
      <c r="GE26" s="146" t="s">
        <v>8</v>
      </c>
      <c r="GF26" s="31" t="e">
        <f t="shared" si="226"/>
        <v>#DIV/0!</v>
      </c>
      <c r="GG26" s="147" t="e">
        <f t="shared" si="175"/>
        <v>#DIV/0!</v>
      </c>
      <c r="GH26" s="30" t="e">
        <f t="shared" si="227"/>
        <v>#DIV/0!</v>
      </c>
      <c r="GI26" s="150" t="e">
        <f t="shared" si="176"/>
        <v>#DIV/0!</v>
      </c>
      <c r="GJ26" s="166" t="e">
        <f t="shared" si="228"/>
        <v>#DIV/0!</v>
      </c>
      <c r="GK26" s="85" t="e">
        <f t="shared" si="177"/>
        <v>#DIV/0!</v>
      </c>
      <c r="GL26" s="80" t="e">
        <f t="shared" si="178"/>
        <v>#DIV/0!</v>
      </c>
      <c r="GM26" s="85" t="e">
        <f t="shared" si="177"/>
        <v>#VALUE!</v>
      </c>
      <c r="GN26" s="255"/>
    </row>
    <row r="27" spans="1:196" s="21" customFormat="1" ht="16.5" hidden="1" thickBot="1" x14ac:dyDescent="0.3">
      <c r="A27" s="124"/>
      <c r="B27" s="154" t="s">
        <v>8</v>
      </c>
      <c r="C27" s="154" t="s">
        <v>8</v>
      </c>
      <c r="D27" s="154" t="s">
        <v>8</v>
      </c>
      <c r="E27" s="154" t="s">
        <v>8</v>
      </c>
      <c r="F27" s="154" t="s">
        <v>8</v>
      </c>
      <c r="G27" s="139">
        <f>'Исходные данные'!C28</f>
        <v>0</v>
      </c>
      <c r="H27" s="140">
        <f>'Исходные данные'!D28</f>
        <v>0</v>
      </c>
      <c r="I27" s="141">
        <f>'Расчет КРП'!F24</f>
        <v>0</v>
      </c>
      <c r="J27" s="142" t="s">
        <v>8</v>
      </c>
      <c r="K27" s="143" t="e">
        <f t="shared" si="104"/>
        <v>#DIV/0!</v>
      </c>
      <c r="L27" s="144">
        <f t="shared" si="105"/>
        <v>0</v>
      </c>
      <c r="M27" s="145" t="e">
        <f t="shared" si="106"/>
        <v>#DIV/0!</v>
      </c>
      <c r="N27" s="146" t="s">
        <v>8</v>
      </c>
      <c r="O27" s="147" t="e">
        <f t="shared" si="107"/>
        <v>#DIV/0!</v>
      </c>
      <c r="P27" s="30" t="e">
        <f t="shared" si="179"/>
        <v>#DIV/0!</v>
      </c>
      <c r="Q27" s="148" t="e">
        <f t="shared" si="108"/>
        <v>#DIV/0!</v>
      </c>
      <c r="R27" s="159" t="s">
        <v>8</v>
      </c>
      <c r="S27" s="146" t="s">
        <v>8</v>
      </c>
      <c r="T27" s="149" t="e">
        <f t="shared" si="229"/>
        <v>#DIV/0!</v>
      </c>
      <c r="U27" s="147" t="e">
        <f t="shared" si="230"/>
        <v>#DIV/0!</v>
      </c>
      <c r="V27" s="47" t="e">
        <f t="shared" si="180"/>
        <v>#DIV/0!</v>
      </c>
      <c r="W27" s="148" t="e">
        <f t="shared" si="231"/>
        <v>#DIV/0!</v>
      </c>
      <c r="X27" s="138" t="s">
        <v>8</v>
      </c>
      <c r="Y27" s="146" t="s">
        <v>8</v>
      </c>
      <c r="Z27" s="149" t="e">
        <f t="shared" si="232"/>
        <v>#DIV/0!</v>
      </c>
      <c r="AA27" s="147" t="e">
        <f t="shared" si="233"/>
        <v>#DIV/0!</v>
      </c>
      <c r="AB27" s="47" t="e">
        <f t="shared" si="181"/>
        <v>#DIV/0!</v>
      </c>
      <c r="AC27" s="148" t="e">
        <f t="shared" si="234"/>
        <v>#DIV/0!</v>
      </c>
      <c r="AD27" s="138" t="s">
        <v>8</v>
      </c>
      <c r="AE27" s="146" t="s">
        <v>8</v>
      </c>
      <c r="AF27" s="149" t="e">
        <f t="shared" si="235"/>
        <v>#DIV/0!</v>
      </c>
      <c r="AG27" s="147" t="e">
        <f t="shared" si="236"/>
        <v>#DIV/0!</v>
      </c>
      <c r="AH27" s="47" t="e">
        <f t="shared" si="182"/>
        <v>#DIV/0!</v>
      </c>
      <c r="AI27" s="148" t="e">
        <f t="shared" si="237"/>
        <v>#DIV/0!</v>
      </c>
      <c r="AJ27" s="138" t="s">
        <v>8</v>
      </c>
      <c r="AK27" s="146" t="s">
        <v>8</v>
      </c>
      <c r="AL27" s="149" t="e">
        <f t="shared" si="238"/>
        <v>#DIV/0!</v>
      </c>
      <c r="AM27" s="147" t="e">
        <f t="shared" si="239"/>
        <v>#DIV/0!</v>
      </c>
      <c r="AN27" s="47" t="e">
        <f t="shared" si="183"/>
        <v>#DIV/0!</v>
      </c>
      <c r="AO27" s="148" t="e">
        <f t="shared" si="240"/>
        <v>#DIV/0!</v>
      </c>
      <c r="AP27" s="138" t="s">
        <v>8</v>
      </c>
      <c r="AQ27" s="146" t="s">
        <v>8</v>
      </c>
      <c r="AR27" s="149" t="e">
        <f t="shared" si="241"/>
        <v>#DIV/0!</v>
      </c>
      <c r="AS27" s="147" t="e">
        <f t="shared" si="242"/>
        <v>#DIV/0!</v>
      </c>
      <c r="AT27" s="47" t="e">
        <f t="shared" si="184"/>
        <v>#DIV/0!</v>
      </c>
      <c r="AU27" s="148" t="e">
        <f t="shared" si="243"/>
        <v>#DIV/0!</v>
      </c>
      <c r="AV27" s="138" t="s">
        <v>8</v>
      </c>
      <c r="AW27" s="146" t="s">
        <v>8</v>
      </c>
      <c r="AX27" s="149" t="e">
        <f t="shared" si="244"/>
        <v>#DIV/0!</v>
      </c>
      <c r="AY27" s="147" t="e">
        <f t="shared" si="245"/>
        <v>#DIV/0!</v>
      </c>
      <c r="AZ27" s="47" t="e">
        <f t="shared" si="185"/>
        <v>#DIV/0!</v>
      </c>
      <c r="BA27" s="148" t="e">
        <f t="shared" si="246"/>
        <v>#DIV/0!</v>
      </c>
      <c r="BB27" s="138" t="s">
        <v>8</v>
      </c>
      <c r="BC27" s="146" t="s">
        <v>8</v>
      </c>
      <c r="BD27" s="149" t="e">
        <f t="shared" si="247"/>
        <v>#DIV/0!</v>
      </c>
      <c r="BE27" s="147" t="e">
        <f t="shared" si="248"/>
        <v>#DIV/0!</v>
      </c>
      <c r="BF27" s="47" t="e">
        <f t="shared" si="186"/>
        <v>#DIV/0!</v>
      </c>
      <c r="BG27" s="148" t="e">
        <f t="shared" si="249"/>
        <v>#DIV/0!</v>
      </c>
      <c r="BH27" s="138" t="s">
        <v>8</v>
      </c>
      <c r="BI27" s="146" t="s">
        <v>8</v>
      </c>
      <c r="BJ27" s="149" t="e">
        <f t="shared" si="250"/>
        <v>#DIV/0!</v>
      </c>
      <c r="BK27" s="147" t="e">
        <f t="shared" si="251"/>
        <v>#DIV/0!</v>
      </c>
      <c r="BL27" s="47" t="e">
        <f t="shared" si="187"/>
        <v>#DIV/0!</v>
      </c>
      <c r="BM27" s="148" t="e">
        <f t="shared" si="252"/>
        <v>#DIV/0!</v>
      </c>
      <c r="BN27" s="138" t="s">
        <v>8</v>
      </c>
      <c r="BO27" s="146" t="s">
        <v>8</v>
      </c>
      <c r="BP27" s="149" t="e">
        <f t="shared" si="253"/>
        <v>#DIV/0!</v>
      </c>
      <c r="BQ27" s="147" t="e">
        <f t="shared" si="254"/>
        <v>#DIV/0!</v>
      </c>
      <c r="BR27" s="47" t="e">
        <f t="shared" si="188"/>
        <v>#DIV/0!</v>
      </c>
      <c r="BS27" s="150" t="e">
        <f t="shared" si="255"/>
        <v>#DIV/0!</v>
      </c>
      <c r="BT27" s="138" t="s">
        <v>8</v>
      </c>
      <c r="BU27" s="146" t="s">
        <v>8</v>
      </c>
      <c r="BV27" s="149" t="e">
        <f t="shared" si="256"/>
        <v>#DIV/0!</v>
      </c>
      <c r="BW27" s="147" t="e">
        <f t="shared" si="257"/>
        <v>#DIV/0!</v>
      </c>
      <c r="BX27" s="47" t="e">
        <f t="shared" si="190"/>
        <v>#DIV/0!</v>
      </c>
      <c r="BY27" s="150" t="e">
        <f t="shared" si="258"/>
        <v>#DIV/0!</v>
      </c>
      <c r="BZ27" s="138" t="s">
        <v>8</v>
      </c>
      <c r="CA27" s="146" t="s">
        <v>8</v>
      </c>
      <c r="CB27" s="149" t="e">
        <f t="shared" si="259"/>
        <v>#DIV/0!</v>
      </c>
      <c r="CC27" s="147" t="e">
        <f t="shared" si="260"/>
        <v>#DIV/0!</v>
      </c>
      <c r="CD27" s="47" t="e">
        <f t="shared" si="192"/>
        <v>#DIV/0!</v>
      </c>
      <c r="CE27" s="150" t="e">
        <f t="shared" si="261"/>
        <v>#DIV/0!</v>
      </c>
      <c r="CF27" s="138" t="s">
        <v>8</v>
      </c>
      <c r="CG27" s="146" t="s">
        <v>8</v>
      </c>
      <c r="CH27" s="149" t="e">
        <f t="shared" si="262"/>
        <v>#DIV/0!</v>
      </c>
      <c r="CI27" s="147" t="e">
        <f t="shared" si="263"/>
        <v>#DIV/0!</v>
      </c>
      <c r="CJ27" s="47" t="e">
        <f t="shared" si="193"/>
        <v>#DIV/0!</v>
      </c>
      <c r="CK27" s="150" t="e">
        <f t="shared" si="264"/>
        <v>#DIV/0!</v>
      </c>
      <c r="CL27" s="138" t="s">
        <v>8</v>
      </c>
      <c r="CM27" s="146" t="s">
        <v>8</v>
      </c>
      <c r="CN27" s="149" t="e">
        <f t="shared" si="265"/>
        <v>#DIV/0!</v>
      </c>
      <c r="CO27" s="147" t="e">
        <f t="shared" si="266"/>
        <v>#DIV/0!</v>
      </c>
      <c r="CP27" s="47" t="e">
        <f t="shared" si="195"/>
        <v>#DIV/0!</v>
      </c>
      <c r="CQ27" s="150" t="e">
        <f t="shared" si="267"/>
        <v>#DIV/0!</v>
      </c>
      <c r="CR27" s="138" t="s">
        <v>8</v>
      </c>
      <c r="CS27" s="146" t="s">
        <v>8</v>
      </c>
      <c r="CT27" s="149" t="e">
        <f t="shared" si="268"/>
        <v>#DIV/0!</v>
      </c>
      <c r="CU27" s="147" t="e">
        <f t="shared" si="269"/>
        <v>#DIV/0!</v>
      </c>
      <c r="CV27" s="47" t="e">
        <f t="shared" si="197"/>
        <v>#DIV/0!</v>
      </c>
      <c r="CW27" s="150" t="e">
        <f t="shared" si="270"/>
        <v>#DIV/0!</v>
      </c>
      <c r="CX27" s="138" t="s">
        <v>8</v>
      </c>
      <c r="CY27" s="146" t="s">
        <v>8</v>
      </c>
      <c r="CZ27" s="149" t="e">
        <f t="shared" si="271"/>
        <v>#DIV/0!</v>
      </c>
      <c r="DA27" s="147" t="e">
        <f t="shared" si="272"/>
        <v>#DIV/0!</v>
      </c>
      <c r="DB27" s="47" t="e">
        <f t="shared" si="199"/>
        <v>#DIV/0!</v>
      </c>
      <c r="DC27" s="150" t="e">
        <f t="shared" si="273"/>
        <v>#DIV/0!</v>
      </c>
      <c r="DD27" s="138" t="s">
        <v>8</v>
      </c>
      <c r="DE27" s="146" t="s">
        <v>8</v>
      </c>
      <c r="DF27" s="149" t="e">
        <f t="shared" si="274"/>
        <v>#DIV/0!</v>
      </c>
      <c r="DG27" s="147" t="e">
        <f t="shared" si="275"/>
        <v>#DIV/0!</v>
      </c>
      <c r="DH27" s="47" t="e">
        <f t="shared" si="201"/>
        <v>#DIV/0!</v>
      </c>
      <c r="DI27" s="150" t="e">
        <f t="shared" si="276"/>
        <v>#DIV/0!</v>
      </c>
      <c r="DJ27" s="138" t="s">
        <v>8</v>
      </c>
      <c r="DK27" s="146" t="s">
        <v>8</v>
      </c>
      <c r="DL27" s="149" t="e">
        <f t="shared" si="277"/>
        <v>#DIV/0!</v>
      </c>
      <c r="DM27" s="147" t="e">
        <f t="shared" si="278"/>
        <v>#DIV/0!</v>
      </c>
      <c r="DN27" s="47" t="e">
        <f t="shared" si="203"/>
        <v>#DIV/0!</v>
      </c>
      <c r="DO27" s="150" t="e">
        <f t="shared" si="279"/>
        <v>#DIV/0!</v>
      </c>
      <c r="DP27" s="138" t="s">
        <v>8</v>
      </c>
      <c r="DQ27" s="146" t="s">
        <v>8</v>
      </c>
      <c r="DR27" s="149" t="e">
        <f t="shared" si="280"/>
        <v>#DIV/0!</v>
      </c>
      <c r="DS27" s="147" t="e">
        <f t="shared" si="281"/>
        <v>#DIV/0!</v>
      </c>
      <c r="DT27" s="47" t="e">
        <f t="shared" si="205"/>
        <v>#DIV/0!</v>
      </c>
      <c r="DU27" s="150" t="e">
        <f t="shared" si="282"/>
        <v>#DIV/0!</v>
      </c>
      <c r="DV27" s="138" t="s">
        <v>8</v>
      </c>
      <c r="DW27" s="146" t="s">
        <v>8</v>
      </c>
      <c r="DX27" s="31" t="e">
        <f t="shared" si="206"/>
        <v>#DIV/0!</v>
      </c>
      <c r="DY27" s="147" t="e">
        <f t="shared" si="283"/>
        <v>#DIV/0!</v>
      </c>
      <c r="DZ27" s="30" t="e">
        <f t="shared" si="207"/>
        <v>#DIV/0!</v>
      </c>
      <c r="EA27" s="148" t="e">
        <f t="shared" si="284"/>
        <v>#DIV/0!</v>
      </c>
      <c r="EB27" s="138" t="s">
        <v>8</v>
      </c>
      <c r="EC27" s="146" t="s">
        <v>8</v>
      </c>
      <c r="ED27" s="31" t="e">
        <f t="shared" si="208"/>
        <v>#DIV/0!</v>
      </c>
      <c r="EE27" s="147" t="e">
        <f t="shared" si="157"/>
        <v>#DIV/0!</v>
      </c>
      <c r="EF27" s="30" t="e">
        <f t="shared" si="209"/>
        <v>#DIV/0!</v>
      </c>
      <c r="EG27" s="148" t="e">
        <f t="shared" si="158"/>
        <v>#DIV/0!</v>
      </c>
      <c r="EH27" s="138" t="s">
        <v>8</v>
      </c>
      <c r="EI27" s="146" t="s">
        <v>8</v>
      </c>
      <c r="EJ27" s="31" t="e">
        <f t="shared" si="210"/>
        <v>#DIV/0!</v>
      </c>
      <c r="EK27" s="147" t="e">
        <f t="shared" si="159"/>
        <v>#DIV/0!</v>
      </c>
      <c r="EL27" s="30" t="e">
        <f t="shared" si="211"/>
        <v>#DIV/0!</v>
      </c>
      <c r="EM27" s="148" t="e">
        <f t="shared" si="160"/>
        <v>#DIV/0!</v>
      </c>
      <c r="EN27" s="138" t="s">
        <v>8</v>
      </c>
      <c r="EO27" s="146" t="s">
        <v>8</v>
      </c>
      <c r="EP27" s="31" t="e">
        <f t="shared" si="212"/>
        <v>#DIV/0!</v>
      </c>
      <c r="EQ27" s="147" t="e">
        <f t="shared" si="161"/>
        <v>#DIV/0!</v>
      </c>
      <c r="ER27" s="30" t="e">
        <f t="shared" si="213"/>
        <v>#DIV/0!</v>
      </c>
      <c r="ES27" s="148" t="e">
        <f t="shared" si="162"/>
        <v>#DIV/0!</v>
      </c>
      <c r="ET27" s="138" t="s">
        <v>8</v>
      </c>
      <c r="EU27" s="146" t="s">
        <v>8</v>
      </c>
      <c r="EV27" s="31" t="e">
        <f t="shared" si="214"/>
        <v>#DIV/0!</v>
      </c>
      <c r="EW27" s="147" t="e">
        <f t="shared" si="163"/>
        <v>#DIV/0!</v>
      </c>
      <c r="EX27" s="30" t="e">
        <f t="shared" si="215"/>
        <v>#DIV/0!</v>
      </c>
      <c r="EY27" s="148" t="e">
        <f t="shared" si="164"/>
        <v>#DIV/0!</v>
      </c>
      <c r="EZ27" s="138" t="s">
        <v>8</v>
      </c>
      <c r="FA27" s="146" t="s">
        <v>8</v>
      </c>
      <c r="FB27" s="31" t="e">
        <f t="shared" si="216"/>
        <v>#DIV/0!</v>
      </c>
      <c r="FC27" s="147" t="e">
        <f t="shared" si="165"/>
        <v>#DIV/0!</v>
      </c>
      <c r="FD27" s="30" t="e">
        <f t="shared" si="217"/>
        <v>#DIV/0!</v>
      </c>
      <c r="FE27" s="148" t="e">
        <f t="shared" si="166"/>
        <v>#DIV/0!</v>
      </c>
      <c r="FF27" s="138" t="s">
        <v>8</v>
      </c>
      <c r="FG27" s="146" t="s">
        <v>8</v>
      </c>
      <c r="FH27" s="31" t="e">
        <f t="shared" si="218"/>
        <v>#DIV/0!</v>
      </c>
      <c r="FI27" s="147" t="e">
        <f t="shared" si="167"/>
        <v>#DIV/0!</v>
      </c>
      <c r="FJ27" s="30" t="e">
        <f t="shared" si="219"/>
        <v>#DIV/0!</v>
      </c>
      <c r="FK27" s="148" t="e">
        <f t="shared" si="168"/>
        <v>#DIV/0!</v>
      </c>
      <c r="FL27" s="138" t="s">
        <v>8</v>
      </c>
      <c r="FM27" s="146" t="s">
        <v>8</v>
      </c>
      <c r="FN27" s="31" t="e">
        <f t="shared" si="220"/>
        <v>#DIV/0!</v>
      </c>
      <c r="FO27" s="147" t="e">
        <f t="shared" si="169"/>
        <v>#DIV/0!</v>
      </c>
      <c r="FP27" s="30" t="e">
        <f t="shared" si="221"/>
        <v>#DIV/0!</v>
      </c>
      <c r="FQ27" s="148" t="e">
        <f t="shared" si="170"/>
        <v>#DIV/0!</v>
      </c>
      <c r="FR27" s="138" t="s">
        <v>8</v>
      </c>
      <c r="FS27" s="146" t="s">
        <v>8</v>
      </c>
      <c r="FT27" s="31" t="e">
        <f t="shared" si="222"/>
        <v>#DIV/0!</v>
      </c>
      <c r="FU27" s="147" t="e">
        <f t="shared" si="171"/>
        <v>#DIV/0!</v>
      </c>
      <c r="FV27" s="30" t="e">
        <f t="shared" si="223"/>
        <v>#DIV/0!</v>
      </c>
      <c r="FW27" s="148" t="e">
        <f t="shared" si="172"/>
        <v>#DIV/0!</v>
      </c>
      <c r="FX27" s="138" t="s">
        <v>8</v>
      </c>
      <c r="FY27" s="146" t="s">
        <v>8</v>
      </c>
      <c r="FZ27" s="31" t="e">
        <f t="shared" si="224"/>
        <v>#DIV/0!</v>
      </c>
      <c r="GA27" s="147" t="e">
        <f t="shared" si="173"/>
        <v>#DIV/0!</v>
      </c>
      <c r="GB27" s="30" t="e">
        <f t="shared" si="225"/>
        <v>#DIV/0!</v>
      </c>
      <c r="GC27" s="148" t="e">
        <f t="shared" si="174"/>
        <v>#DIV/0!</v>
      </c>
      <c r="GD27" s="138" t="s">
        <v>8</v>
      </c>
      <c r="GE27" s="146" t="s">
        <v>8</v>
      </c>
      <c r="GF27" s="31" t="e">
        <f t="shared" si="226"/>
        <v>#DIV/0!</v>
      </c>
      <c r="GG27" s="147" t="e">
        <f t="shared" si="175"/>
        <v>#DIV/0!</v>
      </c>
      <c r="GH27" s="30" t="e">
        <f t="shared" si="227"/>
        <v>#DIV/0!</v>
      </c>
      <c r="GI27" s="150" t="e">
        <f t="shared" si="176"/>
        <v>#DIV/0!</v>
      </c>
      <c r="GJ27" s="166" t="e">
        <f t="shared" si="228"/>
        <v>#DIV/0!</v>
      </c>
      <c r="GK27" s="85" t="e">
        <f t="shared" si="177"/>
        <v>#DIV/0!</v>
      </c>
      <c r="GL27" s="80" t="e">
        <f t="shared" si="178"/>
        <v>#DIV/0!</v>
      </c>
      <c r="GM27" s="85" t="e">
        <f t="shared" si="177"/>
        <v>#VALUE!</v>
      </c>
      <c r="GN27" s="255"/>
    </row>
    <row r="28" spans="1:196" s="21" customFormat="1" ht="16.5" hidden="1" thickBot="1" x14ac:dyDescent="0.3">
      <c r="A28" s="124"/>
      <c r="B28" s="154" t="s">
        <v>8</v>
      </c>
      <c r="C28" s="154" t="s">
        <v>8</v>
      </c>
      <c r="D28" s="154" t="s">
        <v>8</v>
      </c>
      <c r="E28" s="154" t="s">
        <v>8</v>
      </c>
      <c r="F28" s="154" t="s">
        <v>8</v>
      </c>
      <c r="G28" s="139">
        <f>'Исходные данные'!C29</f>
        <v>0</v>
      </c>
      <c r="H28" s="140">
        <f>'Исходные данные'!D29</f>
        <v>0</v>
      </c>
      <c r="I28" s="141">
        <f>'Расчет КРП'!F25</f>
        <v>0</v>
      </c>
      <c r="J28" s="142" t="s">
        <v>8</v>
      </c>
      <c r="K28" s="143" t="e">
        <f t="shared" si="104"/>
        <v>#DIV/0!</v>
      </c>
      <c r="L28" s="144">
        <f t="shared" si="105"/>
        <v>0</v>
      </c>
      <c r="M28" s="145" t="e">
        <f t="shared" si="106"/>
        <v>#DIV/0!</v>
      </c>
      <c r="N28" s="146" t="s">
        <v>8</v>
      </c>
      <c r="O28" s="147" t="e">
        <f t="shared" si="107"/>
        <v>#DIV/0!</v>
      </c>
      <c r="P28" s="30" t="e">
        <f t="shared" si="179"/>
        <v>#DIV/0!</v>
      </c>
      <c r="Q28" s="148" t="e">
        <f t="shared" si="108"/>
        <v>#DIV/0!</v>
      </c>
      <c r="R28" s="159" t="s">
        <v>8</v>
      </c>
      <c r="S28" s="146" t="s">
        <v>8</v>
      </c>
      <c r="T28" s="149" t="e">
        <f t="shared" si="229"/>
        <v>#DIV/0!</v>
      </c>
      <c r="U28" s="147" t="e">
        <f t="shared" si="230"/>
        <v>#DIV/0!</v>
      </c>
      <c r="V28" s="47" t="e">
        <f t="shared" si="180"/>
        <v>#DIV/0!</v>
      </c>
      <c r="W28" s="148" t="e">
        <f t="shared" si="231"/>
        <v>#DIV/0!</v>
      </c>
      <c r="X28" s="138" t="s">
        <v>8</v>
      </c>
      <c r="Y28" s="146" t="s">
        <v>8</v>
      </c>
      <c r="Z28" s="149" t="e">
        <f t="shared" si="232"/>
        <v>#DIV/0!</v>
      </c>
      <c r="AA28" s="147" t="e">
        <f t="shared" si="233"/>
        <v>#DIV/0!</v>
      </c>
      <c r="AB28" s="47" t="e">
        <f t="shared" si="181"/>
        <v>#DIV/0!</v>
      </c>
      <c r="AC28" s="148" t="e">
        <f t="shared" si="234"/>
        <v>#DIV/0!</v>
      </c>
      <c r="AD28" s="138" t="s">
        <v>8</v>
      </c>
      <c r="AE28" s="146" t="s">
        <v>8</v>
      </c>
      <c r="AF28" s="149" t="e">
        <f t="shared" si="235"/>
        <v>#DIV/0!</v>
      </c>
      <c r="AG28" s="147" t="e">
        <f t="shared" si="236"/>
        <v>#DIV/0!</v>
      </c>
      <c r="AH28" s="47" t="e">
        <f t="shared" si="182"/>
        <v>#DIV/0!</v>
      </c>
      <c r="AI28" s="148" t="e">
        <f t="shared" si="237"/>
        <v>#DIV/0!</v>
      </c>
      <c r="AJ28" s="138" t="s">
        <v>8</v>
      </c>
      <c r="AK28" s="146" t="s">
        <v>8</v>
      </c>
      <c r="AL28" s="149" t="e">
        <f t="shared" si="238"/>
        <v>#DIV/0!</v>
      </c>
      <c r="AM28" s="147" t="e">
        <f t="shared" si="239"/>
        <v>#DIV/0!</v>
      </c>
      <c r="AN28" s="47" t="e">
        <f t="shared" si="183"/>
        <v>#DIV/0!</v>
      </c>
      <c r="AO28" s="148" t="e">
        <f t="shared" si="240"/>
        <v>#DIV/0!</v>
      </c>
      <c r="AP28" s="138" t="s">
        <v>8</v>
      </c>
      <c r="AQ28" s="146" t="s">
        <v>8</v>
      </c>
      <c r="AR28" s="149" t="e">
        <f t="shared" si="241"/>
        <v>#DIV/0!</v>
      </c>
      <c r="AS28" s="147" t="e">
        <f t="shared" si="242"/>
        <v>#DIV/0!</v>
      </c>
      <c r="AT28" s="47" t="e">
        <f t="shared" si="184"/>
        <v>#DIV/0!</v>
      </c>
      <c r="AU28" s="148" t="e">
        <f t="shared" si="243"/>
        <v>#DIV/0!</v>
      </c>
      <c r="AV28" s="138" t="s">
        <v>8</v>
      </c>
      <c r="AW28" s="146" t="s">
        <v>8</v>
      </c>
      <c r="AX28" s="149" t="e">
        <f t="shared" si="244"/>
        <v>#DIV/0!</v>
      </c>
      <c r="AY28" s="147" t="e">
        <f t="shared" si="245"/>
        <v>#DIV/0!</v>
      </c>
      <c r="AZ28" s="47" t="e">
        <f t="shared" si="185"/>
        <v>#DIV/0!</v>
      </c>
      <c r="BA28" s="148" t="e">
        <f t="shared" si="246"/>
        <v>#DIV/0!</v>
      </c>
      <c r="BB28" s="138" t="s">
        <v>8</v>
      </c>
      <c r="BC28" s="146" t="s">
        <v>8</v>
      </c>
      <c r="BD28" s="149" t="e">
        <f t="shared" si="247"/>
        <v>#DIV/0!</v>
      </c>
      <c r="BE28" s="147" t="e">
        <f t="shared" si="248"/>
        <v>#DIV/0!</v>
      </c>
      <c r="BF28" s="47" t="e">
        <f t="shared" si="186"/>
        <v>#DIV/0!</v>
      </c>
      <c r="BG28" s="148" t="e">
        <f t="shared" si="249"/>
        <v>#DIV/0!</v>
      </c>
      <c r="BH28" s="138" t="s">
        <v>8</v>
      </c>
      <c r="BI28" s="146" t="s">
        <v>8</v>
      </c>
      <c r="BJ28" s="149" t="e">
        <f t="shared" si="250"/>
        <v>#DIV/0!</v>
      </c>
      <c r="BK28" s="147" t="e">
        <f t="shared" si="251"/>
        <v>#DIV/0!</v>
      </c>
      <c r="BL28" s="47" t="e">
        <f t="shared" si="187"/>
        <v>#DIV/0!</v>
      </c>
      <c r="BM28" s="148" t="e">
        <f t="shared" si="252"/>
        <v>#DIV/0!</v>
      </c>
      <c r="BN28" s="138" t="s">
        <v>8</v>
      </c>
      <c r="BO28" s="146" t="s">
        <v>8</v>
      </c>
      <c r="BP28" s="149" t="e">
        <f t="shared" si="253"/>
        <v>#DIV/0!</v>
      </c>
      <c r="BQ28" s="147" t="e">
        <f t="shared" si="254"/>
        <v>#DIV/0!</v>
      </c>
      <c r="BR28" s="47" t="e">
        <f t="shared" si="188"/>
        <v>#DIV/0!</v>
      </c>
      <c r="BS28" s="150" t="e">
        <f t="shared" si="255"/>
        <v>#DIV/0!</v>
      </c>
      <c r="BT28" s="138" t="s">
        <v>8</v>
      </c>
      <c r="BU28" s="146" t="s">
        <v>8</v>
      </c>
      <c r="BV28" s="149" t="e">
        <f t="shared" si="256"/>
        <v>#DIV/0!</v>
      </c>
      <c r="BW28" s="147" t="e">
        <f t="shared" si="257"/>
        <v>#DIV/0!</v>
      </c>
      <c r="BX28" s="47" t="e">
        <f t="shared" si="190"/>
        <v>#DIV/0!</v>
      </c>
      <c r="BY28" s="150" t="e">
        <f t="shared" si="258"/>
        <v>#DIV/0!</v>
      </c>
      <c r="BZ28" s="138" t="s">
        <v>8</v>
      </c>
      <c r="CA28" s="146" t="s">
        <v>8</v>
      </c>
      <c r="CB28" s="149" t="e">
        <f t="shared" si="259"/>
        <v>#DIV/0!</v>
      </c>
      <c r="CC28" s="147" t="e">
        <f t="shared" si="260"/>
        <v>#DIV/0!</v>
      </c>
      <c r="CD28" s="47" t="e">
        <f t="shared" si="192"/>
        <v>#DIV/0!</v>
      </c>
      <c r="CE28" s="150" t="e">
        <f t="shared" si="261"/>
        <v>#DIV/0!</v>
      </c>
      <c r="CF28" s="138" t="s">
        <v>8</v>
      </c>
      <c r="CG28" s="146" t="s">
        <v>8</v>
      </c>
      <c r="CH28" s="149" t="e">
        <f t="shared" si="262"/>
        <v>#DIV/0!</v>
      </c>
      <c r="CI28" s="147" t="e">
        <f t="shared" si="263"/>
        <v>#DIV/0!</v>
      </c>
      <c r="CJ28" s="47" t="e">
        <f t="shared" si="193"/>
        <v>#DIV/0!</v>
      </c>
      <c r="CK28" s="150" t="e">
        <f t="shared" si="264"/>
        <v>#DIV/0!</v>
      </c>
      <c r="CL28" s="138" t="s">
        <v>8</v>
      </c>
      <c r="CM28" s="146" t="s">
        <v>8</v>
      </c>
      <c r="CN28" s="149" t="e">
        <f t="shared" si="265"/>
        <v>#DIV/0!</v>
      </c>
      <c r="CO28" s="147" t="e">
        <f t="shared" si="266"/>
        <v>#DIV/0!</v>
      </c>
      <c r="CP28" s="47" t="e">
        <f t="shared" si="195"/>
        <v>#DIV/0!</v>
      </c>
      <c r="CQ28" s="150" t="e">
        <f t="shared" si="267"/>
        <v>#DIV/0!</v>
      </c>
      <c r="CR28" s="138" t="s">
        <v>8</v>
      </c>
      <c r="CS28" s="146" t="s">
        <v>8</v>
      </c>
      <c r="CT28" s="149" t="e">
        <f t="shared" si="268"/>
        <v>#DIV/0!</v>
      </c>
      <c r="CU28" s="147" t="e">
        <f t="shared" si="269"/>
        <v>#DIV/0!</v>
      </c>
      <c r="CV28" s="47" t="e">
        <f t="shared" si="197"/>
        <v>#DIV/0!</v>
      </c>
      <c r="CW28" s="150" t="e">
        <f t="shared" si="270"/>
        <v>#DIV/0!</v>
      </c>
      <c r="CX28" s="138" t="s">
        <v>8</v>
      </c>
      <c r="CY28" s="146" t="s">
        <v>8</v>
      </c>
      <c r="CZ28" s="149" t="e">
        <f t="shared" si="271"/>
        <v>#DIV/0!</v>
      </c>
      <c r="DA28" s="147" t="e">
        <f t="shared" si="272"/>
        <v>#DIV/0!</v>
      </c>
      <c r="DB28" s="47" t="e">
        <f t="shared" si="199"/>
        <v>#DIV/0!</v>
      </c>
      <c r="DC28" s="150" t="e">
        <f t="shared" si="273"/>
        <v>#DIV/0!</v>
      </c>
      <c r="DD28" s="138" t="s">
        <v>8</v>
      </c>
      <c r="DE28" s="146" t="s">
        <v>8</v>
      </c>
      <c r="DF28" s="149" t="e">
        <f t="shared" si="274"/>
        <v>#DIV/0!</v>
      </c>
      <c r="DG28" s="147" t="e">
        <f t="shared" si="275"/>
        <v>#DIV/0!</v>
      </c>
      <c r="DH28" s="47" t="e">
        <f t="shared" si="201"/>
        <v>#DIV/0!</v>
      </c>
      <c r="DI28" s="150" t="e">
        <f t="shared" si="276"/>
        <v>#DIV/0!</v>
      </c>
      <c r="DJ28" s="138" t="s">
        <v>8</v>
      </c>
      <c r="DK28" s="146" t="s">
        <v>8</v>
      </c>
      <c r="DL28" s="149" t="e">
        <f t="shared" si="277"/>
        <v>#DIV/0!</v>
      </c>
      <c r="DM28" s="147" t="e">
        <f t="shared" si="278"/>
        <v>#DIV/0!</v>
      </c>
      <c r="DN28" s="47" t="e">
        <f t="shared" si="203"/>
        <v>#DIV/0!</v>
      </c>
      <c r="DO28" s="150" t="e">
        <f t="shared" si="279"/>
        <v>#DIV/0!</v>
      </c>
      <c r="DP28" s="138" t="s">
        <v>8</v>
      </c>
      <c r="DQ28" s="146" t="s">
        <v>8</v>
      </c>
      <c r="DR28" s="149" t="e">
        <f t="shared" si="280"/>
        <v>#DIV/0!</v>
      </c>
      <c r="DS28" s="147" t="e">
        <f t="shared" si="281"/>
        <v>#DIV/0!</v>
      </c>
      <c r="DT28" s="47" t="e">
        <f t="shared" si="205"/>
        <v>#DIV/0!</v>
      </c>
      <c r="DU28" s="150" t="e">
        <f t="shared" si="282"/>
        <v>#DIV/0!</v>
      </c>
      <c r="DV28" s="138" t="s">
        <v>8</v>
      </c>
      <c r="DW28" s="146" t="s">
        <v>8</v>
      </c>
      <c r="DX28" s="31" t="e">
        <f t="shared" si="206"/>
        <v>#DIV/0!</v>
      </c>
      <c r="DY28" s="147" t="e">
        <f t="shared" si="283"/>
        <v>#DIV/0!</v>
      </c>
      <c r="DZ28" s="30" t="e">
        <f t="shared" si="207"/>
        <v>#DIV/0!</v>
      </c>
      <c r="EA28" s="148" t="e">
        <f t="shared" si="284"/>
        <v>#DIV/0!</v>
      </c>
      <c r="EB28" s="138" t="s">
        <v>8</v>
      </c>
      <c r="EC28" s="146" t="s">
        <v>8</v>
      </c>
      <c r="ED28" s="31" t="e">
        <f t="shared" si="208"/>
        <v>#DIV/0!</v>
      </c>
      <c r="EE28" s="147" t="e">
        <f t="shared" si="157"/>
        <v>#DIV/0!</v>
      </c>
      <c r="EF28" s="30" t="e">
        <f t="shared" si="209"/>
        <v>#DIV/0!</v>
      </c>
      <c r="EG28" s="148" t="e">
        <f t="shared" si="158"/>
        <v>#DIV/0!</v>
      </c>
      <c r="EH28" s="138" t="s">
        <v>8</v>
      </c>
      <c r="EI28" s="146" t="s">
        <v>8</v>
      </c>
      <c r="EJ28" s="31" t="e">
        <f t="shared" si="210"/>
        <v>#DIV/0!</v>
      </c>
      <c r="EK28" s="147" t="e">
        <f t="shared" si="159"/>
        <v>#DIV/0!</v>
      </c>
      <c r="EL28" s="30" t="e">
        <f t="shared" si="211"/>
        <v>#DIV/0!</v>
      </c>
      <c r="EM28" s="148" t="e">
        <f t="shared" si="160"/>
        <v>#DIV/0!</v>
      </c>
      <c r="EN28" s="138" t="s">
        <v>8</v>
      </c>
      <c r="EO28" s="146" t="s">
        <v>8</v>
      </c>
      <c r="EP28" s="31" t="e">
        <f t="shared" si="212"/>
        <v>#DIV/0!</v>
      </c>
      <c r="EQ28" s="147" t="e">
        <f t="shared" si="161"/>
        <v>#DIV/0!</v>
      </c>
      <c r="ER28" s="30" t="e">
        <f t="shared" si="213"/>
        <v>#DIV/0!</v>
      </c>
      <c r="ES28" s="148" t="e">
        <f t="shared" si="162"/>
        <v>#DIV/0!</v>
      </c>
      <c r="ET28" s="138" t="s">
        <v>8</v>
      </c>
      <c r="EU28" s="146" t="s">
        <v>8</v>
      </c>
      <c r="EV28" s="31" t="e">
        <f t="shared" si="214"/>
        <v>#DIV/0!</v>
      </c>
      <c r="EW28" s="147" t="e">
        <f t="shared" si="163"/>
        <v>#DIV/0!</v>
      </c>
      <c r="EX28" s="30" t="e">
        <f t="shared" si="215"/>
        <v>#DIV/0!</v>
      </c>
      <c r="EY28" s="148" t="e">
        <f t="shared" si="164"/>
        <v>#DIV/0!</v>
      </c>
      <c r="EZ28" s="138" t="s">
        <v>8</v>
      </c>
      <c r="FA28" s="146" t="s">
        <v>8</v>
      </c>
      <c r="FB28" s="31" t="e">
        <f t="shared" si="216"/>
        <v>#DIV/0!</v>
      </c>
      <c r="FC28" s="147" t="e">
        <f t="shared" si="165"/>
        <v>#DIV/0!</v>
      </c>
      <c r="FD28" s="30" t="e">
        <f t="shared" si="217"/>
        <v>#DIV/0!</v>
      </c>
      <c r="FE28" s="148" t="e">
        <f t="shared" si="166"/>
        <v>#DIV/0!</v>
      </c>
      <c r="FF28" s="138" t="s">
        <v>8</v>
      </c>
      <c r="FG28" s="146" t="s">
        <v>8</v>
      </c>
      <c r="FH28" s="31" t="e">
        <f t="shared" si="218"/>
        <v>#DIV/0!</v>
      </c>
      <c r="FI28" s="147" t="e">
        <f t="shared" si="167"/>
        <v>#DIV/0!</v>
      </c>
      <c r="FJ28" s="30" t="e">
        <f t="shared" si="219"/>
        <v>#DIV/0!</v>
      </c>
      <c r="FK28" s="148" t="e">
        <f t="shared" si="168"/>
        <v>#DIV/0!</v>
      </c>
      <c r="FL28" s="138" t="s">
        <v>8</v>
      </c>
      <c r="FM28" s="146" t="s">
        <v>8</v>
      </c>
      <c r="FN28" s="31" t="e">
        <f t="shared" si="220"/>
        <v>#DIV/0!</v>
      </c>
      <c r="FO28" s="147" t="e">
        <f t="shared" si="169"/>
        <v>#DIV/0!</v>
      </c>
      <c r="FP28" s="30" t="e">
        <f t="shared" si="221"/>
        <v>#DIV/0!</v>
      </c>
      <c r="FQ28" s="148" t="e">
        <f t="shared" si="170"/>
        <v>#DIV/0!</v>
      </c>
      <c r="FR28" s="138" t="s">
        <v>8</v>
      </c>
      <c r="FS28" s="146" t="s">
        <v>8</v>
      </c>
      <c r="FT28" s="31" t="e">
        <f t="shared" si="222"/>
        <v>#DIV/0!</v>
      </c>
      <c r="FU28" s="147" t="e">
        <f t="shared" si="171"/>
        <v>#DIV/0!</v>
      </c>
      <c r="FV28" s="30" t="e">
        <f t="shared" si="223"/>
        <v>#DIV/0!</v>
      </c>
      <c r="FW28" s="148" t="e">
        <f t="shared" si="172"/>
        <v>#DIV/0!</v>
      </c>
      <c r="FX28" s="138" t="s">
        <v>8</v>
      </c>
      <c r="FY28" s="146" t="s">
        <v>8</v>
      </c>
      <c r="FZ28" s="31" t="e">
        <f t="shared" si="224"/>
        <v>#DIV/0!</v>
      </c>
      <c r="GA28" s="147" t="e">
        <f t="shared" si="173"/>
        <v>#DIV/0!</v>
      </c>
      <c r="GB28" s="30" t="e">
        <f t="shared" si="225"/>
        <v>#DIV/0!</v>
      </c>
      <c r="GC28" s="148" t="e">
        <f t="shared" si="174"/>
        <v>#DIV/0!</v>
      </c>
      <c r="GD28" s="138" t="s">
        <v>8</v>
      </c>
      <c r="GE28" s="146" t="s">
        <v>8</v>
      </c>
      <c r="GF28" s="31" t="e">
        <f t="shared" si="226"/>
        <v>#DIV/0!</v>
      </c>
      <c r="GG28" s="147" t="e">
        <f t="shared" si="175"/>
        <v>#DIV/0!</v>
      </c>
      <c r="GH28" s="30" t="e">
        <f t="shared" si="227"/>
        <v>#DIV/0!</v>
      </c>
      <c r="GI28" s="150" t="e">
        <f t="shared" si="176"/>
        <v>#DIV/0!</v>
      </c>
      <c r="GJ28" s="166" t="e">
        <f t="shared" si="228"/>
        <v>#DIV/0!</v>
      </c>
      <c r="GK28" s="85" t="e">
        <f t="shared" si="177"/>
        <v>#DIV/0!</v>
      </c>
      <c r="GL28" s="80" t="e">
        <f t="shared" si="178"/>
        <v>#DIV/0!</v>
      </c>
      <c r="GM28" s="85" t="e">
        <f t="shared" si="177"/>
        <v>#VALUE!</v>
      </c>
      <c r="GN28" s="255"/>
    </row>
    <row r="29" spans="1:196" s="21" customFormat="1" ht="16.5" hidden="1" thickBot="1" x14ac:dyDescent="0.3">
      <c r="A29" s="124"/>
      <c r="B29" s="154" t="s">
        <v>8</v>
      </c>
      <c r="C29" s="154" t="s">
        <v>8</v>
      </c>
      <c r="D29" s="154" t="s">
        <v>8</v>
      </c>
      <c r="E29" s="154" t="s">
        <v>8</v>
      </c>
      <c r="F29" s="154" t="s">
        <v>8</v>
      </c>
      <c r="G29" s="139">
        <f>'Исходные данные'!C30</f>
        <v>0</v>
      </c>
      <c r="H29" s="140">
        <f>'Исходные данные'!D30</f>
        <v>0</v>
      </c>
      <c r="I29" s="141">
        <f>'Расчет КРП'!F26</f>
        <v>0</v>
      </c>
      <c r="J29" s="142" t="s">
        <v>8</v>
      </c>
      <c r="K29" s="143" t="e">
        <f t="shared" si="104"/>
        <v>#DIV/0!</v>
      </c>
      <c r="L29" s="144">
        <f t="shared" si="105"/>
        <v>0</v>
      </c>
      <c r="M29" s="145" t="e">
        <f t="shared" si="106"/>
        <v>#DIV/0!</v>
      </c>
      <c r="N29" s="146" t="s">
        <v>8</v>
      </c>
      <c r="O29" s="147" t="e">
        <f t="shared" si="107"/>
        <v>#DIV/0!</v>
      </c>
      <c r="P29" s="30" t="e">
        <f t="shared" si="179"/>
        <v>#DIV/0!</v>
      </c>
      <c r="Q29" s="148" t="e">
        <f t="shared" si="108"/>
        <v>#DIV/0!</v>
      </c>
      <c r="R29" s="159" t="s">
        <v>8</v>
      </c>
      <c r="S29" s="146" t="s">
        <v>8</v>
      </c>
      <c r="T29" s="149" t="e">
        <f t="shared" si="229"/>
        <v>#DIV/0!</v>
      </c>
      <c r="U29" s="147" t="e">
        <f t="shared" si="230"/>
        <v>#DIV/0!</v>
      </c>
      <c r="V29" s="47" t="e">
        <f t="shared" si="180"/>
        <v>#DIV/0!</v>
      </c>
      <c r="W29" s="148" t="e">
        <f t="shared" si="231"/>
        <v>#DIV/0!</v>
      </c>
      <c r="X29" s="138" t="s">
        <v>8</v>
      </c>
      <c r="Y29" s="146" t="s">
        <v>8</v>
      </c>
      <c r="Z29" s="149" t="e">
        <f t="shared" si="232"/>
        <v>#DIV/0!</v>
      </c>
      <c r="AA29" s="147" t="e">
        <f t="shared" si="233"/>
        <v>#DIV/0!</v>
      </c>
      <c r="AB29" s="47" t="e">
        <f t="shared" si="181"/>
        <v>#DIV/0!</v>
      </c>
      <c r="AC29" s="148" t="e">
        <f t="shared" si="234"/>
        <v>#DIV/0!</v>
      </c>
      <c r="AD29" s="138" t="s">
        <v>8</v>
      </c>
      <c r="AE29" s="146" t="s">
        <v>8</v>
      </c>
      <c r="AF29" s="149" t="e">
        <f t="shared" si="235"/>
        <v>#DIV/0!</v>
      </c>
      <c r="AG29" s="147" t="e">
        <f t="shared" si="236"/>
        <v>#DIV/0!</v>
      </c>
      <c r="AH29" s="47" t="e">
        <f t="shared" si="182"/>
        <v>#DIV/0!</v>
      </c>
      <c r="AI29" s="148" t="e">
        <f t="shared" si="237"/>
        <v>#DIV/0!</v>
      </c>
      <c r="AJ29" s="138" t="s">
        <v>8</v>
      </c>
      <c r="AK29" s="146" t="s">
        <v>8</v>
      </c>
      <c r="AL29" s="149" t="e">
        <f t="shared" si="238"/>
        <v>#DIV/0!</v>
      </c>
      <c r="AM29" s="147" t="e">
        <f t="shared" si="239"/>
        <v>#DIV/0!</v>
      </c>
      <c r="AN29" s="47" t="e">
        <f t="shared" si="183"/>
        <v>#DIV/0!</v>
      </c>
      <c r="AO29" s="148" t="e">
        <f t="shared" si="240"/>
        <v>#DIV/0!</v>
      </c>
      <c r="AP29" s="138" t="s">
        <v>8</v>
      </c>
      <c r="AQ29" s="146" t="s">
        <v>8</v>
      </c>
      <c r="AR29" s="149" t="e">
        <f t="shared" si="241"/>
        <v>#DIV/0!</v>
      </c>
      <c r="AS29" s="147" t="e">
        <f t="shared" si="242"/>
        <v>#DIV/0!</v>
      </c>
      <c r="AT29" s="47" t="e">
        <f t="shared" si="184"/>
        <v>#DIV/0!</v>
      </c>
      <c r="AU29" s="148" t="e">
        <f t="shared" si="243"/>
        <v>#DIV/0!</v>
      </c>
      <c r="AV29" s="138" t="s">
        <v>8</v>
      </c>
      <c r="AW29" s="146" t="s">
        <v>8</v>
      </c>
      <c r="AX29" s="149" t="e">
        <f t="shared" si="244"/>
        <v>#DIV/0!</v>
      </c>
      <c r="AY29" s="147" t="e">
        <f t="shared" si="245"/>
        <v>#DIV/0!</v>
      </c>
      <c r="AZ29" s="47" t="e">
        <f t="shared" si="185"/>
        <v>#DIV/0!</v>
      </c>
      <c r="BA29" s="148" t="e">
        <f t="shared" si="246"/>
        <v>#DIV/0!</v>
      </c>
      <c r="BB29" s="138" t="s">
        <v>8</v>
      </c>
      <c r="BC29" s="146" t="s">
        <v>8</v>
      </c>
      <c r="BD29" s="149" t="e">
        <f t="shared" si="247"/>
        <v>#DIV/0!</v>
      </c>
      <c r="BE29" s="147" t="e">
        <f t="shared" si="248"/>
        <v>#DIV/0!</v>
      </c>
      <c r="BF29" s="47" t="e">
        <f t="shared" si="186"/>
        <v>#DIV/0!</v>
      </c>
      <c r="BG29" s="148" t="e">
        <f t="shared" si="249"/>
        <v>#DIV/0!</v>
      </c>
      <c r="BH29" s="138" t="s">
        <v>8</v>
      </c>
      <c r="BI29" s="146" t="s">
        <v>8</v>
      </c>
      <c r="BJ29" s="149" t="e">
        <f t="shared" si="250"/>
        <v>#DIV/0!</v>
      </c>
      <c r="BK29" s="147" t="e">
        <f t="shared" si="251"/>
        <v>#DIV/0!</v>
      </c>
      <c r="BL29" s="47" t="e">
        <f t="shared" si="187"/>
        <v>#DIV/0!</v>
      </c>
      <c r="BM29" s="148" t="e">
        <f t="shared" si="252"/>
        <v>#DIV/0!</v>
      </c>
      <c r="BN29" s="138" t="s">
        <v>8</v>
      </c>
      <c r="BO29" s="146" t="s">
        <v>8</v>
      </c>
      <c r="BP29" s="149" t="e">
        <f t="shared" si="253"/>
        <v>#DIV/0!</v>
      </c>
      <c r="BQ29" s="147" t="e">
        <f t="shared" si="254"/>
        <v>#DIV/0!</v>
      </c>
      <c r="BR29" s="47" t="e">
        <f t="shared" si="188"/>
        <v>#DIV/0!</v>
      </c>
      <c r="BS29" s="150" t="e">
        <f t="shared" si="255"/>
        <v>#DIV/0!</v>
      </c>
      <c r="BT29" s="138" t="s">
        <v>8</v>
      </c>
      <c r="BU29" s="146" t="s">
        <v>8</v>
      </c>
      <c r="BV29" s="149" t="e">
        <f t="shared" si="256"/>
        <v>#DIV/0!</v>
      </c>
      <c r="BW29" s="147" t="e">
        <f t="shared" si="257"/>
        <v>#DIV/0!</v>
      </c>
      <c r="BX29" s="47" t="e">
        <f t="shared" si="190"/>
        <v>#DIV/0!</v>
      </c>
      <c r="BY29" s="150" t="e">
        <f t="shared" si="258"/>
        <v>#DIV/0!</v>
      </c>
      <c r="BZ29" s="138" t="s">
        <v>8</v>
      </c>
      <c r="CA29" s="146" t="s">
        <v>8</v>
      </c>
      <c r="CB29" s="149" t="e">
        <f t="shared" si="259"/>
        <v>#DIV/0!</v>
      </c>
      <c r="CC29" s="147" t="e">
        <f t="shared" si="260"/>
        <v>#DIV/0!</v>
      </c>
      <c r="CD29" s="47" t="e">
        <f t="shared" si="192"/>
        <v>#DIV/0!</v>
      </c>
      <c r="CE29" s="150" t="e">
        <f t="shared" si="261"/>
        <v>#DIV/0!</v>
      </c>
      <c r="CF29" s="138" t="s">
        <v>8</v>
      </c>
      <c r="CG29" s="146" t="s">
        <v>8</v>
      </c>
      <c r="CH29" s="149" t="e">
        <f t="shared" si="262"/>
        <v>#DIV/0!</v>
      </c>
      <c r="CI29" s="147" t="e">
        <f t="shared" si="263"/>
        <v>#DIV/0!</v>
      </c>
      <c r="CJ29" s="47" t="e">
        <f t="shared" si="193"/>
        <v>#DIV/0!</v>
      </c>
      <c r="CK29" s="150" t="e">
        <f t="shared" si="264"/>
        <v>#DIV/0!</v>
      </c>
      <c r="CL29" s="138" t="s">
        <v>8</v>
      </c>
      <c r="CM29" s="146" t="s">
        <v>8</v>
      </c>
      <c r="CN29" s="149" t="e">
        <f t="shared" si="265"/>
        <v>#DIV/0!</v>
      </c>
      <c r="CO29" s="147" t="e">
        <f t="shared" si="266"/>
        <v>#DIV/0!</v>
      </c>
      <c r="CP29" s="47" t="e">
        <f t="shared" si="195"/>
        <v>#DIV/0!</v>
      </c>
      <c r="CQ29" s="150" t="e">
        <f t="shared" si="267"/>
        <v>#DIV/0!</v>
      </c>
      <c r="CR29" s="138" t="s">
        <v>8</v>
      </c>
      <c r="CS29" s="146" t="s">
        <v>8</v>
      </c>
      <c r="CT29" s="149" t="e">
        <f t="shared" si="268"/>
        <v>#DIV/0!</v>
      </c>
      <c r="CU29" s="147" t="e">
        <f t="shared" si="269"/>
        <v>#DIV/0!</v>
      </c>
      <c r="CV29" s="47" t="e">
        <f t="shared" si="197"/>
        <v>#DIV/0!</v>
      </c>
      <c r="CW29" s="150" t="e">
        <f t="shared" si="270"/>
        <v>#DIV/0!</v>
      </c>
      <c r="CX29" s="138" t="s">
        <v>8</v>
      </c>
      <c r="CY29" s="146" t="s">
        <v>8</v>
      </c>
      <c r="CZ29" s="149" t="e">
        <f t="shared" si="271"/>
        <v>#DIV/0!</v>
      </c>
      <c r="DA29" s="147" t="e">
        <f t="shared" si="272"/>
        <v>#DIV/0!</v>
      </c>
      <c r="DB29" s="47" t="e">
        <f t="shared" si="199"/>
        <v>#DIV/0!</v>
      </c>
      <c r="DC29" s="150" t="e">
        <f t="shared" si="273"/>
        <v>#DIV/0!</v>
      </c>
      <c r="DD29" s="138" t="s">
        <v>8</v>
      </c>
      <c r="DE29" s="146" t="s">
        <v>8</v>
      </c>
      <c r="DF29" s="149" t="e">
        <f t="shared" si="274"/>
        <v>#DIV/0!</v>
      </c>
      <c r="DG29" s="147" t="e">
        <f t="shared" si="275"/>
        <v>#DIV/0!</v>
      </c>
      <c r="DH29" s="47" t="e">
        <f t="shared" si="201"/>
        <v>#DIV/0!</v>
      </c>
      <c r="DI29" s="150" t="e">
        <f t="shared" si="276"/>
        <v>#DIV/0!</v>
      </c>
      <c r="DJ29" s="138" t="s">
        <v>8</v>
      </c>
      <c r="DK29" s="146" t="s">
        <v>8</v>
      </c>
      <c r="DL29" s="149" t="e">
        <f t="shared" si="277"/>
        <v>#DIV/0!</v>
      </c>
      <c r="DM29" s="147" t="e">
        <f t="shared" si="278"/>
        <v>#DIV/0!</v>
      </c>
      <c r="DN29" s="47" t="e">
        <f t="shared" si="203"/>
        <v>#DIV/0!</v>
      </c>
      <c r="DO29" s="150" t="e">
        <f t="shared" si="279"/>
        <v>#DIV/0!</v>
      </c>
      <c r="DP29" s="138" t="s">
        <v>8</v>
      </c>
      <c r="DQ29" s="146" t="s">
        <v>8</v>
      </c>
      <c r="DR29" s="149" t="e">
        <f t="shared" si="280"/>
        <v>#DIV/0!</v>
      </c>
      <c r="DS29" s="147" t="e">
        <f t="shared" si="281"/>
        <v>#DIV/0!</v>
      </c>
      <c r="DT29" s="47" t="e">
        <f t="shared" si="205"/>
        <v>#DIV/0!</v>
      </c>
      <c r="DU29" s="150" t="e">
        <f t="shared" si="282"/>
        <v>#DIV/0!</v>
      </c>
      <c r="DV29" s="138" t="s">
        <v>8</v>
      </c>
      <c r="DW29" s="146" t="s">
        <v>8</v>
      </c>
      <c r="DX29" s="31" t="e">
        <f t="shared" si="206"/>
        <v>#DIV/0!</v>
      </c>
      <c r="DY29" s="147" t="e">
        <f t="shared" si="283"/>
        <v>#DIV/0!</v>
      </c>
      <c r="DZ29" s="30" t="e">
        <f t="shared" si="207"/>
        <v>#DIV/0!</v>
      </c>
      <c r="EA29" s="148" t="e">
        <f t="shared" si="284"/>
        <v>#DIV/0!</v>
      </c>
      <c r="EB29" s="138" t="s">
        <v>8</v>
      </c>
      <c r="EC29" s="146" t="s">
        <v>8</v>
      </c>
      <c r="ED29" s="31" t="e">
        <f t="shared" si="208"/>
        <v>#DIV/0!</v>
      </c>
      <c r="EE29" s="147" t="e">
        <f t="shared" si="157"/>
        <v>#DIV/0!</v>
      </c>
      <c r="EF29" s="30" t="e">
        <f t="shared" si="209"/>
        <v>#DIV/0!</v>
      </c>
      <c r="EG29" s="148" t="e">
        <f t="shared" si="158"/>
        <v>#DIV/0!</v>
      </c>
      <c r="EH29" s="138" t="s">
        <v>8</v>
      </c>
      <c r="EI29" s="146" t="s">
        <v>8</v>
      </c>
      <c r="EJ29" s="31" t="e">
        <f t="shared" si="210"/>
        <v>#DIV/0!</v>
      </c>
      <c r="EK29" s="147" t="e">
        <f t="shared" si="159"/>
        <v>#DIV/0!</v>
      </c>
      <c r="EL29" s="30" t="e">
        <f t="shared" si="211"/>
        <v>#DIV/0!</v>
      </c>
      <c r="EM29" s="148" t="e">
        <f t="shared" si="160"/>
        <v>#DIV/0!</v>
      </c>
      <c r="EN29" s="138" t="s">
        <v>8</v>
      </c>
      <c r="EO29" s="146" t="s">
        <v>8</v>
      </c>
      <c r="EP29" s="31" t="e">
        <f t="shared" si="212"/>
        <v>#DIV/0!</v>
      </c>
      <c r="EQ29" s="147" t="e">
        <f t="shared" si="161"/>
        <v>#DIV/0!</v>
      </c>
      <c r="ER29" s="30" t="e">
        <f t="shared" si="213"/>
        <v>#DIV/0!</v>
      </c>
      <c r="ES29" s="148" t="e">
        <f t="shared" si="162"/>
        <v>#DIV/0!</v>
      </c>
      <c r="ET29" s="138" t="s">
        <v>8</v>
      </c>
      <c r="EU29" s="146" t="s">
        <v>8</v>
      </c>
      <c r="EV29" s="31" t="e">
        <f t="shared" si="214"/>
        <v>#DIV/0!</v>
      </c>
      <c r="EW29" s="147" t="e">
        <f t="shared" si="163"/>
        <v>#DIV/0!</v>
      </c>
      <c r="EX29" s="30" t="e">
        <f t="shared" si="215"/>
        <v>#DIV/0!</v>
      </c>
      <c r="EY29" s="148" t="e">
        <f t="shared" si="164"/>
        <v>#DIV/0!</v>
      </c>
      <c r="EZ29" s="138" t="s">
        <v>8</v>
      </c>
      <c r="FA29" s="146" t="s">
        <v>8</v>
      </c>
      <c r="FB29" s="31" t="e">
        <f t="shared" si="216"/>
        <v>#DIV/0!</v>
      </c>
      <c r="FC29" s="147" t="e">
        <f t="shared" si="165"/>
        <v>#DIV/0!</v>
      </c>
      <c r="FD29" s="30" t="e">
        <f t="shared" si="217"/>
        <v>#DIV/0!</v>
      </c>
      <c r="FE29" s="148" t="e">
        <f t="shared" si="166"/>
        <v>#DIV/0!</v>
      </c>
      <c r="FF29" s="138" t="s">
        <v>8</v>
      </c>
      <c r="FG29" s="146" t="s">
        <v>8</v>
      </c>
      <c r="FH29" s="31" t="e">
        <f t="shared" si="218"/>
        <v>#DIV/0!</v>
      </c>
      <c r="FI29" s="147" t="e">
        <f t="shared" si="167"/>
        <v>#DIV/0!</v>
      </c>
      <c r="FJ29" s="30" t="e">
        <f t="shared" si="219"/>
        <v>#DIV/0!</v>
      </c>
      <c r="FK29" s="148" t="e">
        <f t="shared" si="168"/>
        <v>#DIV/0!</v>
      </c>
      <c r="FL29" s="138" t="s">
        <v>8</v>
      </c>
      <c r="FM29" s="146" t="s">
        <v>8</v>
      </c>
      <c r="FN29" s="31" t="e">
        <f t="shared" si="220"/>
        <v>#DIV/0!</v>
      </c>
      <c r="FO29" s="147" t="e">
        <f t="shared" si="169"/>
        <v>#DIV/0!</v>
      </c>
      <c r="FP29" s="30" t="e">
        <f t="shared" si="221"/>
        <v>#DIV/0!</v>
      </c>
      <c r="FQ29" s="148" t="e">
        <f t="shared" si="170"/>
        <v>#DIV/0!</v>
      </c>
      <c r="FR29" s="138" t="s">
        <v>8</v>
      </c>
      <c r="FS29" s="146" t="s">
        <v>8</v>
      </c>
      <c r="FT29" s="31" t="e">
        <f t="shared" si="222"/>
        <v>#DIV/0!</v>
      </c>
      <c r="FU29" s="147" t="e">
        <f t="shared" si="171"/>
        <v>#DIV/0!</v>
      </c>
      <c r="FV29" s="30" t="e">
        <f t="shared" si="223"/>
        <v>#DIV/0!</v>
      </c>
      <c r="FW29" s="148" t="e">
        <f t="shared" si="172"/>
        <v>#DIV/0!</v>
      </c>
      <c r="FX29" s="138" t="s">
        <v>8</v>
      </c>
      <c r="FY29" s="146" t="s">
        <v>8</v>
      </c>
      <c r="FZ29" s="31" t="e">
        <f t="shared" si="224"/>
        <v>#DIV/0!</v>
      </c>
      <c r="GA29" s="147" t="e">
        <f t="shared" si="173"/>
        <v>#DIV/0!</v>
      </c>
      <c r="GB29" s="30" t="e">
        <f t="shared" si="225"/>
        <v>#DIV/0!</v>
      </c>
      <c r="GC29" s="148" t="e">
        <f t="shared" si="174"/>
        <v>#DIV/0!</v>
      </c>
      <c r="GD29" s="138" t="s">
        <v>8</v>
      </c>
      <c r="GE29" s="146" t="s">
        <v>8</v>
      </c>
      <c r="GF29" s="31" t="e">
        <f t="shared" si="226"/>
        <v>#DIV/0!</v>
      </c>
      <c r="GG29" s="147" t="e">
        <f t="shared" si="175"/>
        <v>#DIV/0!</v>
      </c>
      <c r="GH29" s="30" t="e">
        <f t="shared" si="227"/>
        <v>#DIV/0!</v>
      </c>
      <c r="GI29" s="150" t="e">
        <f t="shared" si="176"/>
        <v>#DIV/0!</v>
      </c>
      <c r="GJ29" s="166" t="e">
        <f t="shared" si="228"/>
        <v>#DIV/0!</v>
      </c>
      <c r="GK29" s="85" t="e">
        <f t="shared" si="177"/>
        <v>#DIV/0!</v>
      </c>
      <c r="GL29" s="80" t="e">
        <f t="shared" si="178"/>
        <v>#DIV/0!</v>
      </c>
      <c r="GM29" s="85" t="e">
        <f t="shared" si="177"/>
        <v>#VALUE!</v>
      </c>
      <c r="GN29" s="255"/>
    </row>
    <row r="30" spans="1:196" s="21" customFormat="1" ht="16.5" hidden="1" thickBot="1" x14ac:dyDescent="0.3">
      <c r="A30" s="124"/>
      <c r="B30" s="154" t="s">
        <v>8</v>
      </c>
      <c r="C30" s="154" t="s">
        <v>8</v>
      </c>
      <c r="D30" s="154" t="s">
        <v>8</v>
      </c>
      <c r="E30" s="154" t="s">
        <v>8</v>
      </c>
      <c r="F30" s="154" t="s">
        <v>8</v>
      </c>
      <c r="G30" s="139">
        <f>'Исходные данные'!C31</f>
        <v>0</v>
      </c>
      <c r="H30" s="140">
        <f>'Исходные данные'!D31</f>
        <v>0</v>
      </c>
      <c r="I30" s="141">
        <f>'Расчет КРП'!F27</f>
        <v>0</v>
      </c>
      <c r="J30" s="142" t="s">
        <v>8</v>
      </c>
      <c r="K30" s="143" t="e">
        <f t="shared" si="104"/>
        <v>#DIV/0!</v>
      </c>
      <c r="L30" s="144">
        <f t="shared" si="105"/>
        <v>0</v>
      </c>
      <c r="M30" s="145" t="e">
        <f t="shared" si="106"/>
        <v>#DIV/0!</v>
      </c>
      <c r="N30" s="146" t="s">
        <v>8</v>
      </c>
      <c r="O30" s="147" t="e">
        <f t="shared" si="107"/>
        <v>#DIV/0!</v>
      </c>
      <c r="P30" s="30" t="e">
        <f t="shared" si="179"/>
        <v>#DIV/0!</v>
      </c>
      <c r="Q30" s="148" t="e">
        <f t="shared" si="108"/>
        <v>#DIV/0!</v>
      </c>
      <c r="R30" s="159" t="s">
        <v>8</v>
      </c>
      <c r="S30" s="146" t="s">
        <v>8</v>
      </c>
      <c r="T30" s="149" t="e">
        <f t="shared" si="229"/>
        <v>#DIV/0!</v>
      </c>
      <c r="U30" s="147" t="e">
        <f t="shared" si="230"/>
        <v>#DIV/0!</v>
      </c>
      <c r="V30" s="47" t="e">
        <f t="shared" si="180"/>
        <v>#DIV/0!</v>
      </c>
      <c r="W30" s="148" t="e">
        <f t="shared" si="231"/>
        <v>#DIV/0!</v>
      </c>
      <c r="X30" s="138" t="s">
        <v>8</v>
      </c>
      <c r="Y30" s="146" t="s">
        <v>8</v>
      </c>
      <c r="Z30" s="149" t="e">
        <f t="shared" si="232"/>
        <v>#DIV/0!</v>
      </c>
      <c r="AA30" s="147" t="e">
        <f t="shared" si="233"/>
        <v>#DIV/0!</v>
      </c>
      <c r="AB30" s="47" t="e">
        <f t="shared" si="181"/>
        <v>#DIV/0!</v>
      </c>
      <c r="AC30" s="148" t="e">
        <f t="shared" si="234"/>
        <v>#DIV/0!</v>
      </c>
      <c r="AD30" s="138" t="s">
        <v>8</v>
      </c>
      <c r="AE30" s="146" t="s">
        <v>8</v>
      </c>
      <c r="AF30" s="149" t="e">
        <f t="shared" si="235"/>
        <v>#DIV/0!</v>
      </c>
      <c r="AG30" s="147" t="e">
        <f t="shared" si="236"/>
        <v>#DIV/0!</v>
      </c>
      <c r="AH30" s="47" t="e">
        <f t="shared" si="182"/>
        <v>#DIV/0!</v>
      </c>
      <c r="AI30" s="148" t="e">
        <f t="shared" si="237"/>
        <v>#DIV/0!</v>
      </c>
      <c r="AJ30" s="138" t="s">
        <v>8</v>
      </c>
      <c r="AK30" s="146" t="s">
        <v>8</v>
      </c>
      <c r="AL30" s="149" t="e">
        <f t="shared" si="238"/>
        <v>#DIV/0!</v>
      </c>
      <c r="AM30" s="147" t="e">
        <f t="shared" si="239"/>
        <v>#DIV/0!</v>
      </c>
      <c r="AN30" s="47" t="e">
        <f t="shared" si="183"/>
        <v>#DIV/0!</v>
      </c>
      <c r="AO30" s="148" t="e">
        <f t="shared" si="240"/>
        <v>#DIV/0!</v>
      </c>
      <c r="AP30" s="138" t="s">
        <v>8</v>
      </c>
      <c r="AQ30" s="146" t="s">
        <v>8</v>
      </c>
      <c r="AR30" s="149" t="e">
        <f t="shared" si="241"/>
        <v>#DIV/0!</v>
      </c>
      <c r="AS30" s="147" t="e">
        <f t="shared" si="242"/>
        <v>#DIV/0!</v>
      </c>
      <c r="AT30" s="47" t="e">
        <f t="shared" si="184"/>
        <v>#DIV/0!</v>
      </c>
      <c r="AU30" s="148" t="e">
        <f t="shared" si="243"/>
        <v>#DIV/0!</v>
      </c>
      <c r="AV30" s="138" t="s">
        <v>8</v>
      </c>
      <c r="AW30" s="146" t="s">
        <v>8</v>
      </c>
      <c r="AX30" s="149" t="e">
        <f t="shared" si="244"/>
        <v>#DIV/0!</v>
      </c>
      <c r="AY30" s="147" t="e">
        <f t="shared" si="245"/>
        <v>#DIV/0!</v>
      </c>
      <c r="AZ30" s="47" t="e">
        <f t="shared" si="185"/>
        <v>#DIV/0!</v>
      </c>
      <c r="BA30" s="148" t="e">
        <f t="shared" si="246"/>
        <v>#DIV/0!</v>
      </c>
      <c r="BB30" s="138" t="s">
        <v>8</v>
      </c>
      <c r="BC30" s="146" t="s">
        <v>8</v>
      </c>
      <c r="BD30" s="149" t="e">
        <f t="shared" si="247"/>
        <v>#DIV/0!</v>
      </c>
      <c r="BE30" s="147" t="e">
        <f t="shared" si="248"/>
        <v>#DIV/0!</v>
      </c>
      <c r="BF30" s="47" t="e">
        <f t="shared" si="186"/>
        <v>#DIV/0!</v>
      </c>
      <c r="BG30" s="148" t="e">
        <f t="shared" si="249"/>
        <v>#DIV/0!</v>
      </c>
      <c r="BH30" s="138" t="s">
        <v>8</v>
      </c>
      <c r="BI30" s="146" t="s">
        <v>8</v>
      </c>
      <c r="BJ30" s="149" t="e">
        <f t="shared" si="250"/>
        <v>#DIV/0!</v>
      </c>
      <c r="BK30" s="147" t="e">
        <f t="shared" si="251"/>
        <v>#DIV/0!</v>
      </c>
      <c r="BL30" s="47" t="e">
        <f t="shared" si="187"/>
        <v>#DIV/0!</v>
      </c>
      <c r="BM30" s="148" t="e">
        <f t="shared" si="252"/>
        <v>#DIV/0!</v>
      </c>
      <c r="BN30" s="138" t="s">
        <v>8</v>
      </c>
      <c r="BO30" s="146" t="s">
        <v>8</v>
      </c>
      <c r="BP30" s="149" t="e">
        <f t="shared" si="253"/>
        <v>#DIV/0!</v>
      </c>
      <c r="BQ30" s="147" t="e">
        <f t="shared" si="254"/>
        <v>#DIV/0!</v>
      </c>
      <c r="BR30" s="47" t="e">
        <f t="shared" si="188"/>
        <v>#DIV/0!</v>
      </c>
      <c r="BS30" s="150" t="e">
        <f t="shared" si="255"/>
        <v>#DIV/0!</v>
      </c>
      <c r="BT30" s="138" t="s">
        <v>8</v>
      </c>
      <c r="BU30" s="146" t="s">
        <v>8</v>
      </c>
      <c r="BV30" s="149" t="e">
        <f t="shared" si="256"/>
        <v>#DIV/0!</v>
      </c>
      <c r="BW30" s="147" t="e">
        <f t="shared" si="257"/>
        <v>#DIV/0!</v>
      </c>
      <c r="BX30" s="47" t="e">
        <f t="shared" si="190"/>
        <v>#DIV/0!</v>
      </c>
      <c r="BY30" s="150" t="e">
        <f t="shared" si="258"/>
        <v>#DIV/0!</v>
      </c>
      <c r="BZ30" s="138" t="s">
        <v>8</v>
      </c>
      <c r="CA30" s="146" t="s">
        <v>8</v>
      </c>
      <c r="CB30" s="149" t="e">
        <f t="shared" si="259"/>
        <v>#DIV/0!</v>
      </c>
      <c r="CC30" s="147" t="e">
        <f t="shared" si="260"/>
        <v>#DIV/0!</v>
      </c>
      <c r="CD30" s="47" t="e">
        <f t="shared" si="192"/>
        <v>#DIV/0!</v>
      </c>
      <c r="CE30" s="150" t="e">
        <f t="shared" si="261"/>
        <v>#DIV/0!</v>
      </c>
      <c r="CF30" s="138" t="s">
        <v>8</v>
      </c>
      <c r="CG30" s="146" t="s">
        <v>8</v>
      </c>
      <c r="CH30" s="149" t="e">
        <f t="shared" si="262"/>
        <v>#DIV/0!</v>
      </c>
      <c r="CI30" s="147" t="e">
        <f t="shared" si="263"/>
        <v>#DIV/0!</v>
      </c>
      <c r="CJ30" s="47" t="e">
        <f t="shared" si="193"/>
        <v>#DIV/0!</v>
      </c>
      <c r="CK30" s="150" t="e">
        <f t="shared" si="264"/>
        <v>#DIV/0!</v>
      </c>
      <c r="CL30" s="138" t="s">
        <v>8</v>
      </c>
      <c r="CM30" s="146" t="s">
        <v>8</v>
      </c>
      <c r="CN30" s="149" t="e">
        <f t="shared" si="265"/>
        <v>#DIV/0!</v>
      </c>
      <c r="CO30" s="147" t="e">
        <f t="shared" si="266"/>
        <v>#DIV/0!</v>
      </c>
      <c r="CP30" s="47" t="e">
        <f t="shared" si="195"/>
        <v>#DIV/0!</v>
      </c>
      <c r="CQ30" s="150" t="e">
        <f t="shared" si="267"/>
        <v>#DIV/0!</v>
      </c>
      <c r="CR30" s="138" t="s">
        <v>8</v>
      </c>
      <c r="CS30" s="146" t="s">
        <v>8</v>
      </c>
      <c r="CT30" s="149" t="e">
        <f t="shared" si="268"/>
        <v>#DIV/0!</v>
      </c>
      <c r="CU30" s="147" t="e">
        <f t="shared" si="269"/>
        <v>#DIV/0!</v>
      </c>
      <c r="CV30" s="47" t="e">
        <f t="shared" si="197"/>
        <v>#DIV/0!</v>
      </c>
      <c r="CW30" s="150" t="e">
        <f t="shared" si="270"/>
        <v>#DIV/0!</v>
      </c>
      <c r="CX30" s="138" t="s">
        <v>8</v>
      </c>
      <c r="CY30" s="146" t="s">
        <v>8</v>
      </c>
      <c r="CZ30" s="149" t="e">
        <f t="shared" si="271"/>
        <v>#DIV/0!</v>
      </c>
      <c r="DA30" s="147" t="e">
        <f t="shared" si="272"/>
        <v>#DIV/0!</v>
      </c>
      <c r="DB30" s="47" t="e">
        <f t="shared" si="199"/>
        <v>#DIV/0!</v>
      </c>
      <c r="DC30" s="150" t="e">
        <f t="shared" si="273"/>
        <v>#DIV/0!</v>
      </c>
      <c r="DD30" s="138" t="s">
        <v>8</v>
      </c>
      <c r="DE30" s="146" t="s">
        <v>8</v>
      </c>
      <c r="DF30" s="149" t="e">
        <f t="shared" si="274"/>
        <v>#DIV/0!</v>
      </c>
      <c r="DG30" s="147" t="e">
        <f t="shared" si="275"/>
        <v>#DIV/0!</v>
      </c>
      <c r="DH30" s="47" t="e">
        <f t="shared" si="201"/>
        <v>#DIV/0!</v>
      </c>
      <c r="DI30" s="150" t="e">
        <f t="shared" si="276"/>
        <v>#DIV/0!</v>
      </c>
      <c r="DJ30" s="138" t="s">
        <v>8</v>
      </c>
      <c r="DK30" s="146" t="s">
        <v>8</v>
      </c>
      <c r="DL30" s="149" t="e">
        <f t="shared" si="277"/>
        <v>#DIV/0!</v>
      </c>
      <c r="DM30" s="147" t="e">
        <f t="shared" si="278"/>
        <v>#DIV/0!</v>
      </c>
      <c r="DN30" s="47" t="e">
        <f t="shared" si="203"/>
        <v>#DIV/0!</v>
      </c>
      <c r="DO30" s="150" t="e">
        <f t="shared" si="279"/>
        <v>#DIV/0!</v>
      </c>
      <c r="DP30" s="138" t="s">
        <v>8</v>
      </c>
      <c r="DQ30" s="146" t="s">
        <v>8</v>
      </c>
      <c r="DR30" s="149" t="e">
        <f t="shared" si="280"/>
        <v>#DIV/0!</v>
      </c>
      <c r="DS30" s="147" t="e">
        <f t="shared" si="281"/>
        <v>#DIV/0!</v>
      </c>
      <c r="DT30" s="47" t="e">
        <f t="shared" si="205"/>
        <v>#DIV/0!</v>
      </c>
      <c r="DU30" s="150" t="e">
        <f t="shared" si="282"/>
        <v>#DIV/0!</v>
      </c>
      <c r="DV30" s="138" t="s">
        <v>8</v>
      </c>
      <c r="DW30" s="146" t="s">
        <v>8</v>
      </c>
      <c r="DX30" s="31" t="e">
        <f t="shared" si="206"/>
        <v>#DIV/0!</v>
      </c>
      <c r="DY30" s="147" t="e">
        <f t="shared" si="283"/>
        <v>#DIV/0!</v>
      </c>
      <c r="DZ30" s="30" t="e">
        <f t="shared" si="207"/>
        <v>#DIV/0!</v>
      </c>
      <c r="EA30" s="148" t="e">
        <f t="shared" si="284"/>
        <v>#DIV/0!</v>
      </c>
      <c r="EB30" s="138" t="s">
        <v>8</v>
      </c>
      <c r="EC30" s="146" t="s">
        <v>8</v>
      </c>
      <c r="ED30" s="31" t="e">
        <f t="shared" si="208"/>
        <v>#DIV/0!</v>
      </c>
      <c r="EE30" s="147" t="e">
        <f t="shared" si="157"/>
        <v>#DIV/0!</v>
      </c>
      <c r="EF30" s="30" t="e">
        <f t="shared" si="209"/>
        <v>#DIV/0!</v>
      </c>
      <c r="EG30" s="148" t="e">
        <f t="shared" si="158"/>
        <v>#DIV/0!</v>
      </c>
      <c r="EH30" s="138" t="s">
        <v>8</v>
      </c>
      <c r="EI30" s="146" t="s">
        <v>8</v>
      </c>
      <c r="EJ30" s="31" t="e">
        <f t="shared" si="210"/>
        <v>#DIV/0!</v>
      </c>
      <c r="EK30" s="147" t="e">
        <f t="shared" si="159"/>
        <v>#DIV/0!</v>
      </c>
      <c r="EL30" s="30" t="e">
        <f t="shared" si="211"/>
        <v>#DIV/0!</v>
      </c>
      <c r="EM30" s="148" t="e">
        <f t="shared" si="160"/>
        <v>#DIV/0!</v>
      </c>
      <c r="EN30" s="138" t="s">
        <v>8</v>
      </c>
      <c r="EO30" s="146" t="s">
        <v>8</v>
      </c>
      <c r="EP30" s="31" t="e">
        <f t="shared" si="212"/>
        <v>#DIV/0!</v>
      </c>
      <c r="EQ30" s="147" t="e">
        <f t="shared" si="161"/>
        <v>#DIV/0!</v>
      </c>
      <c r="ER30" s="30" t="e">
        <f t="shared" si="213"/>
        <v>#DIV/0!</v>
      </c>
      <c r="ES30" s="148" t="e">
        <f t="shared" si="162"/>
        <v>#DIV/0!</v>
      </c>
      <c r="ET30" s="138" t="s">
        <v>8</v>
      </c>
      <c r="EU30" s="146" t="s">
        <v>8</v>
      </c>
      <c r="EV30" s="31" t="e">
        <f t="shared" si="214"/>
        <v>#DIV/0!</v>
      </c>
      <c r="EW30" s="147" t="e">
        <f t="shared" si="163"/>
        <v>#DIV/0!</v>
      </c>
      <c r="EX30" s="30" t="e">
        <f t="shared" si="215"/>
        <v>#DIV/0!</v>
      </c>
      <c r="EY30" s="148" t="e">
        <f t="shared" si="164"/>
        <v>#DIV/0!</v>
      </c>
      <c r="EZ30" s="138" t="s">
        <v>8</v>
      </c>
      <c r="FA30" s="146" t="s">
        <v>8</v>
      </c>
      <c r="FB30" s="31" t="e">
        <f t="shared" si="216"/>
        <v>#DIV/0!</v>
      </c>
      <c r="FC30" s="147" t="e">
        <f t="shared" si="165"/>
        <v>#DIV/0!</v>
      </c>
      <c r="FD30" s="30" t="e">
        <f t="shared" si="217"/>
        <v>#DIV/0!</v>
      </c>
      <c r="FE30" s="148" t="e">
        <f t="shared" si="166"/>
        <v>#DIV/0!</v>
      </c>
      <c r="FF30" s="138" t="s">
        <v>8</v>
      </c>
      <c r="FG30" s="146" t="s">
        <v>8</v>
      </c>
      <c r="FH30" s="31" t="e">
        <f t="shared" si="218"/>
        <v>#DIV/0!</v>
      </c>
      <c r="FI30" s="147" t="e">
        <f t="shared" si="167"/>
        <v>#DIV/0!</v>
      </c>
      <c r="FJ30" s="30" t="e">
        <f t="shared" si="219"/>
        <v>#DIV/0!</v>
      </c>
      <c r="FK30" s="148" t="e">
        <f t="shared" si="168"/>
        <v>#DIV/0!</v>
      </c>
      <c r="FL30" s="138" t="s">
        <v>8</v>
      </c>
      <c r="FM30" s="146" t="s">
        <v>8</v>
      </c>
      <c r="FN30" s="31" t="e">
        <f t="shared" si="220"/>
        <v>#DIV/0!</v>
      </c>
      <c r="FO30" s="147" t="e">
        <f t="shared" si="169"/>
        <v>#DIV/0!</v>
      </c>
      <c r="FP30" s="30" t="e">
        <f t="shared" si="221"/>
        <v>#DIV/0!</v>
      </c>
      <c r="FQ30" s="148" t="e">
        <f t="shared" si="170"/>
        <v>#DIV/0!</v>
      </c>
      <c r="FR30" s="138" t="s">
        <v>8</v>
      </c>
      <c r="FS30" s="146" t="s">
        <v>8</v>
      </c>
      <c r="FT30" s="31" t="e">
        <f t="shared" si="222"/>
        <v>#DIV/0!</v>
      </c>
      <c r="FU30" s="147" t="e">
        <f t="shared" si="171"/>
        <v>#DIV/0!</v>
      </c>
      <c r="FV30" s="30" t="e">
        <f t="shared" si="223"/>
        <v>#DIV/0!</v>
      </c>
      <c r="FW30" s="148" t="e">
        <f t="shared" si="172"/>
        <v>#DIV/0!</v>
      </c>
      <c r="FX30" s="138" t="s">
        <v>8</v>
      </c>
      <c r="FY30" s="146" t="s">
        <v>8</v>
      </c>
      <c r="FZ30" s="31" t="e">
        <f t="shared" si="224"/>
        <v>#DIV/0!</v>
      </c>
      <c r="GA30" s="147" t="e">
        <f t="shared" si="173"/>
        <v>#DIV/0!</v>
      </c>
      <c r="GB30" s="30" t="e">
        <f t="shared" si="225"/>
        <v>#DIV/0!</v>
      </c>
      <c r="GC30" s="148" t="e">
        <f t="shared" si="174"/>
        <v>#DIV/0!</v>
      </c>
      <c r="GD30" s="138" t="s">
        <v>8</v>
      </c>
      <c r="GE30" s="146" t="s">
        <v>8</v>
      </c>
      <c r="GF30" s="31" t="e">
        <f t="shared" si="226"/>
        <v>#DIV/0!</v>
      </c>
      <c r="GG30" s="147" t="e">
        <f t="shared" si="175"/>
        <v>#DIV/0!</v>
      </c>
      <c r="GH30" s="30" t="e">
        <f t="shared" si="227"/>
        <v>#DIV/0!</v>
      </c>
      <c r="GI30" s="150" t="e">
        <f t="shared" si="176"/>
        <v>#DIV/0!</v>
      </c>
      <c r="GJ30" s="166" t="e">
        <f t="shared" si="228"/>
        <v>#DIV/0!</v>
      </c>
      <c r="GK30" s="85" t="e">
        <f t="shared" si="177"/>
        <v>#DIV/0!</v>
      </c>
      <c r="GL30" s="80" t="e">
        <f t="shared" si="178"/>
        <v>#DIV/0!</v>
      </c>
      <c r="GM30" s="85" t="e">
        <f t="shared" si="177"/>
        <v>#VALUE!</v>
      </c>
      <c r="GN30" s="255"/>
    </row>
    <row r="31" spans="1:196" s="21" customFormat="1" ht="16.5" hidden="1" thickBot="1" x14ac:dyDescent="0.3">
      <c r="A31" s="124"/>
      <c r="B31" s="154" t="s">
        <v>8</v>
      </c>
      <c r="C31" s="154" t="s">
        <v>8</v>
      </c>
      <c r="D31" s="154" t="s">
        <v>8</v>
      </c>
      <c r="E31" s="154" t="s">
        <v>8</v>
      </c>
      <c r="F31" s="154" t="s">
        <v>8</v>
      </c>
      <c r="G31" s="139">
        <f>'Исходные данные'!C32</f>
        <v>0</v>
      </c>
      <c r="H31" s="140">
        <f>'Исходные данные'!D32</f>
        <v>0</v>
      </c>
      <c r="I31" s="141">
        <f>'Расчет КРП'!F28</f>
        <v>0</v>
      </c>
      <c r="J31" s="142" t="s">
        <v>8</v>
      </c>
      <c r="K31" s="143" t="e">
        <f t="shared" si="104"/>
        <v>#DIV/0!</v>
      </c>
      <c r="L31" s="144">
        <f t="shared" si="105"/>
        <v>0</v>
      </c>
      <c r="M31" s="145" t="e">
        <f t="shared" si="106"/>
        <v>#DIV/0!</v>
      </c>
      <c r="N31" s="146" t="s">
        <v>8</v>
      </c>
      <c r="O31" s="147" t="e">
        <f t="shared" si="107"/>
        <v>#DIV/0!</v>
      </c>
      <c r="P31" s="30" t="e">
        <f t="shared" si="179"/>
        <v>#DIV/0!</v>
      </c>
      <c r="Q31" s="148" t="e">
        <f t="shared" si="108"/>
        <v>#DIV/0!</v>
      </c>
      <c r="R31" s="159" t="s">
        <v>8</v>
      </c>
      <c r="S31" s="146" t="s">
        <v>8</v>
      </c>
      <c r="T31" s="149" t="e">
        <f t="shared" si="229"/>
        <v>#DIV/0!</v>
      </c>
      <c r="U31" s="147" t="e">
        <f t="shared" si="230"/>
        <v>#DIV/0!</v>
      </c>
      <c r="V31" s="47" t="e">
        <f t="shared" si="180"/>
        <v>#DIV/0!</v>
      </c>
      <c r="W31" s="148" t="e">
        <f t="shared" si="231"/>
        <v>#DIV/0!</v>
      </c>
      <c r="X31" s="138" t="s">
        <v>8</v>
      </c>
      <c r="Y31" s="146" t="s">
        <v>8</v>
      </c>
      <c r="Z31" s="149" t="e">
        <f t="shared" si="232"/>
        <v>#DIV/0!</v>
      </c>
      <c r="AA31" s="147" t="e">
        <f t="shared" si="233"/>
        <v>#DIV/0!</v>
      </c>
      <c r="AB31" s="47" t="e">
        <f t="shared" si="181"/>
        <v>#DIV/0!</v>
      </c>
      <c r="AC31" s="148" t="e">
        <f t="shared" si="234"/>
        <v>#DIV/0!</v>
      </c>
      <c r="AD31" s="138" t="s">
        <v>8</v>
      </c>
      <c r="AE31" s="146" t="s">
        <v>8</v>
      </c>
      <c r="AF31" s="149" t="e">
        <f t="shared" si="235"/>
        <v>#DIV/0!</v>
      </c>
      <c r="AG31" s="147" t="e">
        <f t="shared" si="236"/>
        <v>#DIV/0!</v>
      </c>
      <c r="AH31" s="47" t="e">
        <f t="shared" si="182"/>
        <v>#DIV/0!</v>
      </c>
      <c r="AI31" s="148" t="e">
        <f t="shared" si="237"/>
        <v>#DIV/0!</v>
      </c>
      <c r="AJ31" s="138" t="s">
        <v>8</v>
      </c>
      <c r="AK31" s="146" t="s">
        <v>8</v>
      </c>
      <c r="AL31" s="149" t="e">
        <f t="shared" si="238"/>
        <v>#DIV/0!</v>
      </c>
      <c r="AM31" s="147" t="e">
        <f t="shared" si="239"/>
        <v>#DIV/0!</v>
      </c>
      <c r="AN31" s="47" t="e">
        <f t="shared" si="183"/>
        <v>#DIV/0!</v>
      </c>
      <c r="AO31" s="148" t="e">
        <f t="shared" si="240"/>
        <v>#DIV/0!</v>
      </c>
      <c r="AP31" s="138" t="s">
        <v>8</v>
      </c>
      <c r="AQ31" s="146" t="s">
        <v>8</v>
      </c>
      <c r="AR31" s="149" t="e">
        <f t="shared" si="241"/>
        <v>#DIV/0!</v>
      </c>
      <c r="AS31" s="147" t="e">
        <f t="shared" si="242"/>
        <v>#DIV/0!</v>
      </c>
      <c r="AT31" s="47" t="e">
        <f t="shared" si="184"/>
        <v>#DIV/0!</v>
      </c>
      <c r="AU31" s="148" t="e">
        <f t="shared" si="243"/>
        <v>#DIV/0!</v>
      </c>
      <c r="AV31" s="138" t="s">
        <v>8</v>
      </c>
      <c r="AW31" s="146" t="s">
        <v>8</v>
      </c>
      <c r="AX31" s="149" t="e">
        <f t="shared" si="244"/>
        <v>#DIV/0!</v>
      </c>
      <c r="AY31" s="147" t="e">
        <f t="shared" si="245"/>
        <v>#DIV/0!</v>
      </c>
      <c r="AZ31" s="47" t="e">
        <f t="shared" si="185"/>
        <v>#DIV/0!</v>
      </c>
      <c r="BA31" s="148" t="e">
        <f t="shared" si="246"/>
        <v>#DIV/0!</v>
      </c>
      <c r="BB31" s="138" t="s">
        <v>8</v>
      </c>
      <c r="BC31" s="146" t="s">
        <v>8</v>
      </c>
      <c r="BD31" s="149" t="e">
        <f t="shared" si="247"/>
        <v>#DIV/0!</v>
      </c>
      <c r="BE31" s="147" t="e">
        <f t="shared" si="248"/>
        <v>#DIV/0!</v>
      </c>
      <c r="BF31" s="47" t="e">
        <f t="shared" si="186"/>
        <v>#DIV/0!</v>
      </c>
      <c r="BG31" s="148" t="e">
        <f t="shared" si="249"/>
        <v>#DIV/0!</v>
      </c>
      <c r="BH31" s="138" t="s">
        <v>8</v>
      </c>
      <c r="BI31" s="146" t="s">
        <v>8</v>
      </c>
      <c r="BJ31" s="149" t="e">
        <f t="shared" si="250"/>
        <v>#DIV/0!</v>
      </c>
      <c r="BK31" s="147" t="e">
        <f t="shared" si="251"/>
        <v>#DIV/0!</v>
      </c>
      <c r="BL31" s="47" t="e">
        <f t="shared" si="187"/>
        <v>#DIV/0!</v>
      </c>
      <c r="BM31" s="148" t="e">
        <f t="shared" si="252"/>
        <v>#DIV/0!</v>
      </c>
      <c r="BN31" s="138" t="s">
        <v>8</v>
      </c>
      <c r="BO31" s="146" t="s">
        <v>8</v>
      </c>
      <c r="BP31" s="149" t="e">
        <f t="shared" si="253"/>
        <v>#DIV/0!</v>
      </c>
      <c r="BQ31" s="147" t="e">
        <f t="shared" si="254"/>
        <v>#DIV/0!</v>
      </c>
      <c r="BR31" s="47" t="e">
        <f t="shared" si="188"/>
        <v>#DIV/0!</v>
      </c>
      <c r="BS31" s="150" t="e">
        <f t="shared" si="255"/>
        <v>#DIV/0!</v>
      </c>
      <c r="BT31" s="138" t="s">
        <v>8</v>
      </c>
      <c r="BU31" s="146" t="s">
        <v>8</v>
      </c>
      <c r="BV31" s="149" t="e">
        <f t="shared" si="256"/>
        <v>#DIV/0!</v>
      </c>
      <c r="BW31" s="147" t="e">
        <f t="shared" si="257"/>
        <v>#DIV/0!</v>
      </c>
      <c r="BX31" s="47" t="e">
        <f t="shared" si="190"/>
        <v>#DIV/0!</v>
      </c>
      <c r="BY31" s="150" t="e">
        <f t="shared" si="258"/>
        <v>#DIV/0!</v>
      </c>
      <c r="BZ31" s="138" t="s">
        <v>8</v>
      </c>
      <c r="CA31" s="146" t="s">
        <v>8</v>
      </c>
      <c r="CB31" s="149" t="e">
        <f t="shared" si="259"/>
        <v>#DIV/0!</v>
      </c>
      <c r="CC31" s="147" t="e">
        <f t="shared" si="260"/>
        <v>#DIV/0!</v>
      </c>
      <c r="CD31" s="47" t="e">
        <f t="shared" si="192"/>
        <v>#DIV/0!</v>
      </c>
      <c r="CE31" s="150" t="e">
        <f t="shared" si="261"/>
        <v>#DIV/0!</v>
      </c>
      <c r="CF31" s="138" t="s">
        <v>8</v>
      </c>
      <c r="CG31" s="146" t="s">
        <v>8</v>
      </c>
      <c r="CH31" s="149" t="e">
        <f t="shared" si="262"/>
        <v>#DIV/0!</v>
      </c>
      <c r="CI31" s="147" t="e">
        <f t="shared" si="263"/>
        <v>#DIV/0!</v>
      </c>
      <c r="CJ31" s="47" t="e">
        <f t="shared" si="193"/>
        <v>#DIV/0!</v>
      </c>
      <c r="CK31" s="150" t="e">
        <f t="shared" si="264"/>
        <v>#DIV/0!</v>
      </c>
      <c r="CL31" s="138" t="s">
        <v>8</v>
      </c>
      <c r="CM31" s="146" t="s">
        <v>8</v>
      </c>
      <c r="CN31" s="149" t="e">
        <f t="shared" si="265"/>
        <v>#DIV/0!</v>
      </c>
      <c r="CO31" s="147" t="e">
        <f t="shared" si="266"/>
        <v>#DIV/0!</v>
      </c>
      <c r="CP31" s="47" t="e">
        <f t="shared" si="195"/>
        <v>#DIV/0!</v>
      </c>
      <c r="CQ31" s="150" t="e">
        <f t="shared" si="267"/>
        <v>#DIV/0!</v>
      </c>
      <c r="CR31" s="138" t="s">
        <v>8</v>
      </c>
      <c r="CS31" s="146" t="s">
        <v>8</v>
      </c>
      <c r="CT31" s="149" t="e">
        <f t="shared" si="268"/>
        <v>#DIV/0!</v>
      </c>
      <c r="CU31" s="147" t="e">
        <f t="shared" si="269"/>
        <v>#DIV/0!</v>
      </c>
      <c r="CV31" s="47" t="e">
        <f t="shared" si="197"/>
        <v>#DIV/0!</v>
      </c>
      <c r="CW31" s="150" t="e">
        <f t="shared" si="270"/>
        <v>#DIV/0!</v>
      </c>
      <c r="CX31" s="138" t="s">
        <v>8</v>
      </c>
      <c r="CY31" s="146" t="s">
        <v>8</v>
      </c>
      <c r="CZ31" s="149" t="e">
        <f t="shared" si="271"/>
        <v>#DIV/0!</v>
      </c>
      <c r="DA31" s="147" t="e">
        <f t="shared" si="272"/>
        <v>#DIV/0!</v>
      </c>
      <c r="DB31" s="47" t="e">
        <f t="shared" si="199"/>
        <v>#DIV/0!</v>
      </c>
      <c r="DC31" s="150" t="e">
        <f t="shared" si="273"/>
        <v>#DIV/0!</v>
      </c>
      <c r="DD31" s="138" t="s">
        <v>8</v>
      </c>
      <c r="DE31" s="146" t="s">
        <v>8</v>
      </c>
      <c r="DF31" s="149" t="e">
        <f t="shared" si="274"/>
        <v>#DIV/0!</v>
      </c>
      <c r="DG31" s="147" t="e">
        <f t="shared" si="275"/>
        <v>#DIV/0!</v>
      </c>
      <c r="DH31" s="47" t="e">
        <f t="shared" si="201"/>
        <v>#DIV/0!</v>
      </c>
      <c r="DI31" s="150" t="e">
        <f t="shared" si="276"/>
        <v>#DIV/0!</v>
      </c>
      <c r="DJ31" s="138" t="s">
        <v>8</v>
      </c>
      <c r="DK31" s="146" t="s">
        <v>8</v>
      </c>
      <c r="DL31" s="149" t="e">
        <f t="shared" si="277"/>
        <v>#DIV/0!</v>
      </c>
      <c r="DM31" s="147" t="e">
        <f t="shared" si="278"/>
        <v>#DIV/0!</v>
      </c>
      <c r="DN31" s="47" t="e">
        <f t="shared" si="203"/>
        <v>#DIV/0!</v>
      </c>
      <c r="DO31" s="150" t="e">
        <f t="shared" si="279"/>
        <v>#DIV/0!</v>
      </c>
      <c r="DP31" s="138" t="s">
        <v>8</v>
      </c>
      <c r="DQ31" s="146" t="s">
        <v>8</v>
      </c>
      <c r="DR31" s="149" t="e">
        <f t="shared" si="280"/>
        <v>#DIV/0!</v>
      </c>
      <c r="DS31" s="147" t="e">
        <f t="shared" si="281"/>
        <v>#DIV/0!</v>
      </c>
      <c r="DT31" s="47" t="e">
        <f t="shared" si="205"/>
        <v>#DIV/0!</v>
      </c>
      <c r="DU31" s="150" t="e">
        <f t="shared" si="282"/>
        <v>#DIV/0!</v>
      </c>
      <c r="DV31" s="138" t="s">
        <v>8</v>
      </c>
      <c r="DW31" s="146" t="s">
        <v>8</v>
      </c>
      <c r="DX31" s="31" t="e">
        <f t="shared" si="206"/>
        <v>#DIV/0!</v>
      </c>
      <c r="DY31" s="147" t="e">
        <f t="shared" si="283"/>
        <v>#DIV/0!</v>
      </c>
      <c r="DZ31" s="30" t="e">
        <f t="shared" si="207"/>
        <v>#DIV/0!</v>
      </c>
      <c r="EA31" s="148" t="e">
        <f t="shared" si="284"/>
        <v>#DIV/0!</v>
      </c>
      <c r="EB31" s="138" t="s">
        <v>8</v>
      </c>
      <c r="EC31" s="146" t="s">
        <v>8</v>
      </c>
      <c r="ED31" s="31" t="e">
        <f t="shared" si="208"/>
        <v>#DIV/0!</v>
      </c>
      <c r="EE31" s="147" t="e">
        <f t="shared" si="157"/>
        <v>#DIV/0!</v>
      </c>
      <c r="EF31" s="30" t="e">
        <f t="shared" si="209"/>
        <v>#DIV/0!</v>
      </c>
      <c r="EG31" s="148" t="e">
        <f t="shared" si="158"/>
        <v>#DIV/0!</v>
      </c>
      <c r="EH31" s="138" t="s">
        <v>8</v>
      </c>
      <c r="EI31" s="146" t="s">
        <v>8</v>
      </c>
      <c r="EJ31" s="31" t="e">
        <f t="shared" si="210"/>
        <v>#DIV/0!</v>
      </c>
      <c r="EK31" s="147" t="e">
        <f t="shared" si="159"/>
        <v>#DIV/0!</v>
      </c>
      <c r="EL31" s="30" t="e">
        <f t="shared" si="211"/>
        <v>#DIV/0!</v>
      </c>
      <c r="EM31" s="148" t="e">
        <f t="shared" si="160"/>
        <v>#DIV/0!</v>
      </c>
      <c r="EN31" s="138" t="s">
        <v>8</v>
      </c>
      <c r="EO31" s="146" t="s">
        <v>8</v>
      </c>
      <c r="EP31" s="31" t="e">
        <f t="shared" si="212"/>
        <v>#DIV/0!</v>
      </c>
      <c r="EQ31" s="147" t="e">
        <f t="shared" si="161"/>
        <v>#DIV/0!</v>
      </c>
      <c r="ER31" s="30" t="e">
        <f t="shared" si="213"/>
        <v>#DIV/0!</v>
      </c>
      <c r="ES31" s="148" t="e">
        <f t="shared" si="162"/>
        <v>#DIV/0!</v>
      </c>
      <c r="ET31" s="138" t="s">
        <v>8</v>
      </c>
      <c r="EU31" s="146" t="s">
        <v>8</v>
      </c>
      <c r="EV31" s="31" t="e">
        <f t="shared" si="214"/>
        <v>#DIV/0!</v>
      </c>
      <c r="EW31" s="147" t="e">
        <f t="shared" si="163"/>
        <v>#DIV/0!</v>
      </c>
      <c r="EX31" s="30" t="e">
        <f t="shared" si="215"/>
        <v>#DIV/0!</v>
      </c>
      <c r="EY31" s="148" t="e">
        <f t="shared" si="164"/>
        <v>#DIV/0!</v>
      </c>
      <c r="EZ31" s="138" t="s">
        <v>8</v>
      </c>
      <c r="FA31" s="146" t="s">
        <v>8</v>
      </c>
      <c r="FB31" s="31" t="e">
        <f t="shared" si="216"/>
        <v>#DIV/0!</v>
      </c>
      <c r="FC31" s="147" t="e">
        <f t="shared" si="165"/>
        <v>#DIV/0!</v>
      </c>
      <c r="FD31" s="30" t="e">
        <f t="shared" si="217"/>
        <v>#DIV/0!</v>
      </c>
      <c r="FE31" s="148" t="e">
        <f t="shared" si="166"/>
        <v>#DIV/0!</v>
      </c>
      <c r="FF31" s="138" t="s">
        <v>8</v>
      </c>
      <c r="FG31" s="146" t="s">
        <v>8</v>
      </c>
      <c r="FH31" s="31" t="e">
        <f t="shared" si="218"/>
        <v>#DIV/0!</v>
      </c>
      <c r="FI31" s="147" t="e">
        <f t="shared" si="167"/>
        <v>#DIV/0!</v>
      </c>
      <c r="FJ31" s="30" t="e">
        <f t="shared" si="219"/>
        <v>#DIV/0!</v>
      </c>
      <c r="FK31" s="148" t="e">
        <f t="shared" si="168"/>
        <v>#DIV/0!</v>
      </c>
      <c r="FL31" s="138" t="s">
        <v>8</v>
      </c>
      <c r="FM31" s="146" t="s">
        <v>8</v>
      </c>
      <c r="FN31" s="31" t="e">
        <f t="shared" si="220"/>
        <v>#DIV/0!</v>
      </c>
      <c r="FO31" s="147" t="e">
        <f t="shared" si="169"/>
        <v>#DIV/0!</v>
      </c>
      <c r="FP31" s="30" t="e">
        <f t="shared" si="221"/>
        <v>#DIV/0!</v>
      </c>
      <c r="FQ31" s="148" t="e">
        <f t="shared" si="170"/>
        <v>#DIV/0!</v>
      </c>
      <c r="FR31" s="138" t="s">
        <v>8</v>
      </c>
      <c r="FS31" s="146" t="s">
        <v>8</v>
      </c>
      <c r="FT31" s="31" t="e">
        <f t="shared" si="222"/>
        <v>#DIV/0!</v>
      </c>
      <c r="FU31" s="147" t="e">
        <f t="shared" si="171"/>
        <v>#DIV/0!</v>
      </c>
      <c r="FV31" s="30" t="e">
        <f t="shared" si="223"/>
        <v>#DIV/0!</v>
      </c>
      <c r="FW31" s="148" t="e">
        <f t="shared" si="172"/>
        <v>#DIV/0!</v>
      </c>
      <c r="FX31" s="138" t="s">
        <v>8</v>
      </c>
      <c r="FY31" s="146" t="s">
        <v>8</v>
      </c>
      <c r="FZ31" s="31" t="e">
        <f t="shared" si="224"/>
        <v>#DIV/0!</v>
      </c>
      <c r="GA31" s="147" t="e">
        <f t="shared" si="173"/>
        <v>#DIV/0!</v>
      </c>
      <c r="GB31" s="30" t="e">
        <f t="shared" si="225"/>
        <v>#DIV/0!</v>
      </c>
      <c r="GC31" s="148" t="e">
        <f t="shared" si="174"/>
        <v>#DIV/0!</v>
      </c>
      <c r="GD31" s="138" t="s">
        <v>8</v>
      </c>
      <c r="GE31" s="146" t="s">
        <v>8</v>
      </c>
      <c r="GF31" s="31" t="e">
        <f t="shared" si="226"/>
        <v>#DIV/0!</v>
      </c>
      <c r="GG31" s="147" t="e">
        <f t="shared" si="175"/>
        <v>#DIV/0!</v>
      </c>
      <c r="GH31" s="30" t="e">
        <f t="shared" si="227"/>
        <v>#DIV/0!</v>
      </c>
      <c r="GI31" s="150" t="e">
        <f t="shared" si="176"/>
        <v>#DIV/0!</v>
      </c>
      <c r="GJ31" s="166" t="e">
        <f t="shared" si="228"/>
        <v>#DIV/0!</v>
      </c>
      <c r="GK31" s="85" t="e">
        <f t="shared" si="177"/>
        <v>#DIV/0!</v>
      </c>
      <c r="GL31" s="80" t="e">
        <f t="shared" si="178"/>
        <v>#DIV/0!</v>
      </c>
      <c r="GM31" s="85" t="e">
        <f t="shared" si="177"/>
        <v>#VALUE!</v>
      </c>
      <c r="GN31" s="255"/>
    </row>
    <row r="32" spans="1:196" s="21" customFormat="1" ht="16.5" hidden="1" thickBot="1" x14ac:dyDescent="0.3">
      <c r="A32" s="173"/>
      <c r="B32" s="154" t="s">
        <v>8</v>
      </c>
      <c r="C32" s="154" t="s">
        <v>8</v>
      </c>
      <c r="D32" s="154" t="s">
        <v>8</v>
      </c>
      <c r="E32" s="154" t="s">
        <v>8</v>
      </c>
      <c r="F32" s="154" t="s">
        <v>8</v>
      </c>
      <c r="G32" s="139">
        <f>'Исходные данные'!C33</f>
        <v>0</v>
      </c>
      <c r="H32" s="140">
        <f>'Исходные данные'!D33</f>
        <v>0</v>
      </c>
      <c r="I32" s="141">
        <f>'Расчет КРП'!F29</f>
        <v>0</v>
      </c>
      <c r="J32" s="142" t="s">
        <v>8</v>
      </c>
      <c r="K32" s="143" t="e">
        <f t="shared" si="104"/>
        <v>#DIV/0!</v>
      </c>
      <c r="L32" s="144">
        <f t="shared" si="105"/>
        <v>0</v>
      </c>
      <c r="M32" s="145" t="e">
        <f t="shared" si="106"/>
        <v>#DIV/0!</v>
      </c>
      <c r="N32" s="146" t="s">
        <v>8</v>
      </c>
      <c r="O32" s="147" t="e">
        <f t="shared" si="107"/>
        <v>#DIV/0!</v>
      </c>
      <c r="P32" s="47" t="e">
        <f t="shared" si="179"/>
        <v>#DIV/0!</v>
      </c>
      <c r="Q32" s="148" t="e">
        <f t="shared" si="108"/>
        <v>#DIV/0!</v>
      </c>
      <c r="R32" s="159" t="s">
        <v>8</v>
      </c>
      <c r="S32" s="146" t="s">
        <v>8</v>
      </c>
      <c r="T32" s="149" t="e">
        <f t="shared" si="229"/>
        <v>#DIV/0!</v>
      </c>
      <c r="U32" s="147" t="e">
        <f t="shared" si="230"/>
        <v>#DIV/0!</v>
      </c>
      <c r="V32" s="47" t="e">
        <f t="shared" si="180"/>
        <v>#DIV/0!</v>
      </c>
      <c r="W32" s="148" t="e">
        <f t="shared" si="231"/>
        <v>#DIV/0!</v>
      </c>
      <c r="X32" s="138" t="s">
        <v>8</v>
      </c>
      <c r="Y32" s="146" t="s">
        <v>8</v>
      </c>
      <c r="Z32" s="149" t="e">
        <f t="shared" si="232"/>
        <v>#DIV/0!</v>
      </c>
      <c r="AA32" s="147" t="e">
        <f t="shared" si="233"/>
        <v>#DIV/0!</v>
      </c>
      <c r="AB32" s="47" t="e">
        <f t="shared" si="181"/>
        <v>#DIV/0!</v>
      </c>
      <c r="AC32" s="148" t="e">
        <f t="shared" si="234"/>
        <v>#DIV/0!</v>
      </c>
      <c r="AD32" s="138" t="s">
        <v>8</v>
      </c>
      <c r="AE32" s="146" t="s">
        <v>8</v>
      </c>
      <c r="AF32" s="149" t="e">
        <f t="shared" si="235"/>
        <v>#DIV/0!</v>
      </c>
      <c r="AG32" s="147" t="e">
        <f t="shared" si="236"/>
        <v>#DIV/0!</v>
      </c>
      <c r="AH32" s="47" t="e">
        <f t="shared" si="182"/>
        <v>#DIV/0!</v>
      </c>
      <c r="AI32" s="148" t="e">
        <f t="shared" si="237"/>
        <v>#DIV/0!</v>
      </c>
      <c r="AJ32" s="138" t="s">
        <v>8</v>
      </c>
      <c r="AK32" s="146" t="s">
        <v>8</v>
      </c>
      <c r="AL32" s="149" t="e">
        <f t="shared" si="238"/>
        <v>#DIV/0!</v>
      </c>
      <c r="AM32" s="147" t="e">
        <f t="shared" si="239"/>
        <v>#DIV/0!</v>
      </c>
      <c r="AN32" s="47" t="e">
        <f t="shared" si="183"/>
        <v>#DIV/0!</v>
      </c>
      <c r="AO32" s="148" t="e">
        <f t="shared" si="240"/>
        <v>#DIV/0!</v>
      </c>
      <c r="AP32" s="138" t="s">
        <v>8</v>
      </c>
      <c r="AQ32" s="146" t="s">
        <v>8</v>
      </c>
      <c r="AR32" s="149" t="e">
        <f t="shared" si="241"/>
        <v>#DIV/0!</v>
      </c>
      <c r="AS32" s="147" t="e">
        <f t="shared" si="242"/>
        <v>#DIV/0!</v>
      </c>
      <c r="AT32" s="47" t="e">
        <f t="shared" si="184"/>
        <v>#DIV/0!</v>
      </c>
      <c r="AU32" s="148" t="e">
        <f t="shared" si="243"/>
        <v>#DIV/0!</v>
      </c>
      <c r="AV32" s="138" t="s">
        <v>8</v>
      </c>
      <c r="AW32" s="146" t="s">
        <v>8</v>
      </c>
      <c r="AX32" s="149" t="e">
        <f t="shared" si="244"/>
        <v>#DIV/0!</v>
      </c>
      <c r="AY32" s="147" t="e">
        <f t="shared" si="245"/>
        <v>#DIV/0!</v>
      </c>
      <c r="AZ32" s="47" t="e">
        <f t="shared" si="185"/>
        <v>#DIV/0!</v>
      </c>
      <c r="BA32" s="148" t="e">
        <f t="shared" si="246"/>
        <v>#DIV/0!</v>
      </c>
      <c r="BB32" s="138" t="s">
        <v>8</v>
      </c>
      <c r="BC32" s="146" t="s">
        <v>8</v>
      </c>
      <c r="BD32" s="149" t="e">
        <f t="shared" si="247"/>
        <v>#DIV/0!</v>
      </c>
      <c r="BE32" s="147" t="e">
        <f t="shared" si="248"/>
        <v>#DIV/0!</v>
      </c>
      <c r="BF32" s="47" t="e">
        <f t="shared" si="186"/>
        <v>#DIV/0!</v>
      </c>
      <c r="BG32" s="148" t="e">
        <f t="shared" si="249"/>
        <v>#DIV/0!</v>
      </c>
      <c r="BH32" s="138" t="s">
        <v>8</v>
      </c>
      <c r="BI32" s="146" t="s">
        <v>8</v>
      </c>
      <c r="BJ32" s="149" t="e">
        <f t="shared" si="250"/>
        <v>#DIV/0!</v>
      </c>
      <c r="BK32" s="147" t="e">
        <f t="shared" si="251"/>
        <v>#DIV/0!</v>
      </c>
      <c r="BL32" s="47" t="e">
        <f t="shared" si="187"/>
        <v>#DIV/0!</v>
      </c>
      <c r="BM32" s="148" t="e">
        <f t="shared" si="252"/>
        <v>#DIV/0!</v>
      </c>
      <c r="BN32" s="138" t="s">
        <v>8</v>
      </c>
      <c r="BO32" s="146" t="s">
        <v>8</v>
      </c>
      <c r="BP32" s="149" t="e">
        <f t="shared" si="253"/>
        <v>#DIV/0!</v>
      </c>
      <c r="BQ32" s="147" t="e">
        <f t="shared" si="254"/>
        <v>#DIV/0!</v>
      </c>
      <c r="BR32" s="47" t="e">
        <f t="shared" si="188"/>
        <v>#DIV/0!</v>
      </c>
      <c r="BS32" s="150" t="e">
        <f t="shared" si="255"/>
        <v>#DIV/0!</v>
      </c>
      <c r="BT32" s="138" t="s">
        <v>8</v>
      </c>
      <c r="BU32" s="146" t="s">
        <v>8</v>
      </c>
      <c r="BV32" s="149" t="e">
        <f t="shared" si="256"/>
        <v>#DIV/0!</v>
      </c>
      <c r="BW32" s="147" t="e">
        <f t="shared" si="257"/>
        <v>#DIV/0!</v>
      </c>
      <c r="BX32" s="47" t="e">
        <f t="shared" si="190"/>
        <v>#DIV/0!</v>
      </c>
      <c r="BY32" s="150" t="e">
        <f t="shared" si="258"/>
        <v>#DIV/0!</v>
      </c>
      <c r="BZ32" s="138" t="s">
        <v>8</v>
      </c>
      <c r="CA32" s="146" t="s">
        <v>8</v>
      </c>
      <c r="CB32" s="149" t="e">
        <f t="shared" si="259"/>
        <v>#DIV/0!</v>
      </c>
      <c r="CC32" s="147" t="e">
        <f t="shared" si="260"/>
        <v>#DIV/0!</v>
      </c>
      <c r="CD32" s="47" t="e">
        <f t="shared" si="192"/>
        <v>#DIV/0!</v>
      </c>
      <c r="CE32" s="150" t="e">
        <f t="shared" si="261"/>
        <v>#DIV/0!</v>
      </c>
      <c r="CF32" s="138" t="s">
        <v>8</v>
      </c>
      <c r="CG32" s="146" t="s">
        <v>8</v>
      </c>
      <c r="CH32" s="149" t="e">
        <f t="shared" si="262"/>
        <v>#DIV/0!</v>
      </c>
      <c r="CI32" s="147" t="e">
        <f t="shared" si="263"/>
        <v>#DIV/0!</v>
      </c>
      <c r="CJ32" s="47" t="e">
        <f t="shared" si="193"/>
        <v>#DIV/0!</v>
      </c>
      <c r="CK32" s="150" t="e">
        <f t="shared" si="264"/>
        <v>#DIV/0!</v>
      </c>
      <c r="CL32" s="138" t="s">
        <v>8</v>
      </c>
      <c r="CM32" s="146" t="s">
        <v>8</v>
      </c>
      <c r="CN32" s="149" t="e">
        <f t="shared" si="265"/>
        <v>#DIV/0!</v>
      </c>
      <c r="CO32" s="147" t="e">
        <f t="shared" si="266"/>
        <v>#DIV/0!</v>
      </c>
      <c r="CP32" s="47" t="e">
        <f t="shared" si="195"/>
        <v>#DIV/0!</v>
      </c>
      <c r="CQ32" s="150" t="e">
        <f t="shared" si="267"/>
        <v>#DIV/0!</v>
      </c>
      <c r="CR32" s="138" t="s">
        <v>8</v>
      </c>
      <c r="CS32" s="146" t="s">
        <v>8</v>
      </c>
      <c r="CT32" s="149" t="e">
        <f t="shared" si="268"/>
        <v>#DIV/0!</v>
      </c>
      <c r="CU32" s="147" t="e">
        <f t="shared" si="269"/>
        <v>#DIV/0!</v>
      </c>
      <c r="CV32" s="47" t="e">
        <f t="shared" si="197"/>
        <v>#DIV/0!</v>
      </c>
      <c r="CW32" s="150" t="e">
        <f t="shared" si="270"/>
        <v>#DIV/0!</v>
      </c>
      <c r="CX32" s="138" t="s">
        <v>8</v>
      </c>
      <c r="CY32" s="146" t="s">
        <v>8</v>
      </c>
      <c r="CZ32" s="149" t="e">
        <f t="shared" si="271"/>
        <v>#DIV/0!</v>
      </c>
      <c r="DA32" s="147" t="e">
        <f t="shared" si="272"/>
        <v>#DIV/0!</v>
      </c>
      <c r="DB32" s="47" t="e">
        <f t="shared" si="199"/>
        <v>#DIV/0!</v>
      </c>
      <c r="DC32" s="150" t="e">
        <f t="shared" si="273"/>
        <v>#DIV/0!</v>
      </c>
      <c r="DD32" s="138" t="s">
        <v>8</v>
      </c>
      <c r="DE32" s="146" t="s">
        <v>8</v>
      </c>
      <c r="DF32" s="149" t="e">
        <f t="shared" si="274"/>
        <v>#DIV/0!</v>
      </c>
      <c r="DG32" s="147" t="e">
        <f t="shared" si="275"/>
        <v>#DIV/0!</v>
      </c>
      <c r="DH32" s="47" t="e">
        <f t="shared" si="201"/>
        <v>#DIV/0!</v>
      </c>
      <c r="DI32" s="150" t="e">
        <f t="shared" si="276"/>
        <v>#DIV/0!</v>
      </c>
      <c r="DJ32" s="138" t="s">
        <v>8</v>
      </c>
      <c r="DK32" s="146" t="s">
        <v>8</v>
      </c>
      <c r="DL32" s="149" t="e">
        <f t="shared" si="277"/>
        <v>#DIV/0!</v>
      </c>
      <c r="DM32" s="147" t="e">
        <f t="shared" si="278"/>
        <v>#DIV/0!</v>
      </c>
      <c r="DN32" s="47" t="e">
        <f t="shared" si="203"/>
        <v>#DIV/0!</v>
      </c>
      <c r="DO32" s="150" t="e">
        <f t="shared" si="279"/>
        <v>#DIV/0!</v>
      </c>
      <c r="DP32" s="138" t="s">
        <v>8</v>
      </c>
      <c r="DQ32" s="146" t="s">
        <v>8</v>
      </c>
      <c r="DR32" s="149" t="e">
        <f t="shared" si="280"/>
        <v>#DIV/0!</v>
      </c>
      <c r="DS32" s="147" t="e">
        <f t="shared" si="281"/>
        <v>#DIV/0!</v>
      </c>
      <c r="DT32" s="47" t="e">
        <f t="shared" si="205"/>
        <v>#DIV/0!</v>
      </c>
      <c r="DU32" s="150" t="e">
        <f t="shared" si="282"/>
        <v>#DIV/0!</v>
      </c>
      <c r="DV32" s="138" t="s">
        <v>8</v>
      </c>
      <c r="DW32" s="146" t="s">
        <v>8</v>
      </c>
      <c r="DX32" s="181" t="e">
        <f t="shared" si="206"/>
        <v>#DIV/0!</v>
      </c>
      <c r="DY32" s="147" t="e">
        <f t="shared" si="283"/>
        <v>#DIV/0!</v>
      </c>
      <c r="DZ32" s="199" t="e">
        <f t="shared" si="207"/>
        <v>#DIV/0!</v>
      </c>
      <c r="EA32" s="148" t="e">
        <f t="shared" si="284"/>
        <v>#DIV/0!</v>
      </c>
      <c r="EB32" s="138" t="s">
        <v>8</v>
      </c>
      <c r="EC32" s="146" t="s">
        <v>8</v>
      </c>
      <c r="ED32" s="181" t="e">
        <f t="shared" si="208"/>
        <v>#DIV/0!</v>
      </c>
      <c r="EE32" s="147" t="e">
        <f t="shared" si="157"/>
        <v>#DIV/0!</v>
      </c>
      <c r="EF32" s="199" t="e">
        <f t="shared" si="209"/>
        <v>#DIV/0!</v>
      </c>
      <c r="EG32" s="148" t="e">
        <f t="shared" si="158"/>
        <v>#DIV/0!</v>
      </c>
      <c r="EH32" s="138" t="s">
        <v>8</v>
      </c>
      <c r="EI32" s="146" t="s">
        <v>8</v>
      </c>
      <c r="EJ32" s="181" t="e">
        <f t="shared" si="210"/>
        <v>#DIV/0!</v>
      </c>
      <c r="EK32" s="147" t="e">
        <f t="shared" si="159"/>
        <v>#DIV/0!</v>
      </c>
      <c r="EL32" s="199" t="e">
        <f t="shared" si="211"/>
        <v>#DIV/0!</v>
      </c>
      <c r="EM32" s="148" t="e">
        <f t="shared" si="160"/>
        <v>#DIV/0!</v>
      </c>
      <c r="EN32" s="138" t="s">
        <v>8</v>
      </c>
      <c r="EO32" s="146" t="s">
        <v>8</v>
      </c>
      <c r="EP32" s="181" t="e">
        <f t="shared" si="212"/>
        <v>#DIV/0!</v>
      </c>
      <c r="EQ32" s="147" t="e">
        <f t="shared" si="161"/>
        <v>#DIV/0!</v>
      </c>
      <c r="ER32" s="199" t="e">
        <f t="shared" si="213"/>
        <v>#DIV/0!</v>
      </c>
      <c r="ES32" s="148" t="e">
        <f t="shared" si="162"/>
        <v>#DIV/0!</v>
      </c>
      <c r="ET32" s="138" t="s">
        <v>8</v>
      </c>
      <c r="EU32" s="146" t="s">
        <v>8</v>
      </c>
      <c r="EV32" s="181" t="e">
        <f t="shared" si="214"/>
        <v>#DIV/0!</v>
      </c>
      <c r="EW32" s="147" t="e">
        <f t="shared" si="163"/>
        <v>#DIV/0!</v>
      </c>
      <c r="EX32" s="199" t="e">
        <f t="shared" si="215"/>
        <v>#DIV/0!</v>
      </c>
      <c r="EY32" s="148" t="e">
        <f t="shared" si="164"/>
        <v>#DIV/0!</v>
      </c>
      <c r="EZ32" s="138" t="s">
        <v>8</v>
      </c>
      <c r="FA32" s="146" t="s">
        <v>8</v>
      </c>
      <c r="FB32" s="181" t="e">
        <f t="shared" si="216"/>
        <v>#DIV/0!</v>
      </c>
      <c r="FC32" s="147" t="e">
        <f t="shared" si="165"/>
        <v>#DIV/0!</v>
      </c>
      <c r="FD32" s="199" t="e">
        <f t="shared" si="217"/>
        <v>#DIV/0!</v>
      </c>
      <c r="FE32" s="148" t="e">
        <f t="shared" si="166"/>
        <v>#DIV/0!</v>
      </c>
      <c r="FF32" s="138" t="s">
        <v>8</v>
      </c>
      <c r="FG32" s="146" t="s">
        <v>8</v>
      </c>
      <c r="FH32" s="181" t="e">
        <f t="shared" si="218"/>
        <v>#DIV/0!</v>
      </c>
      <c r="FI32" s="147" t="e">
        <f t="shared" si="167"/>
        <v>#DIV/0!</v>
      </c>
      <c r="FJ32" s="199" t="e">
        <f t="shared" si="219"/>
        <v>#DIV/0!</v>
      </c>
      <c r="FK32" s="148" t="e">
        <f t="shared" si="168"/>
        <v>#DIV/0!</v>
      </c>
      <c r="FL32" s="138" t="s">
        <v>8</v>
      </c>
      <c r="FM32" s="146" t="s">
        <v>8</v>
      </c>
      <c r="FN32" s="181" t="e">
        <f t="shared" si="220"/>
        <v>#DIV/0!</v>
      </c>
      <c r="FO32" s="147" t="e">
        <f t="shared" si="169"/>
        <v>#DIV/0!</v>
      </c>
      <c r="FP32" s="199" t="e">
        <f t="shared" si="221"/>
        <v>#DIV/0!</v>
      </c>
      <c r="FQ32" s="148" t="e">
        <f t="shared" si="170"/>
        <v>#DIV/0!</v>
      </c>
      <c r="FR32" s="138" t="s">
        <v>8</v>
      </c>
      <c r="FS32" s="146" t="s">
        <v>8</v>
      </c>
      <c r="FT32" s="181" t="e">
        <f t="shared" si="222"/>
        <v>#DIV/0!</v>
      </c>
      <c r="FU32" s="147" t="e">
        <f t="shared" si="171"/>
        <v>#DIV/0!</v>
      </c>
      <c r="FV32" s="199" t="e">
        <f t="shared" si="223"/>
        <v>#DIV/0!</v>
      </c>
      <c r="FW32" s="148" t="e">
        <f t="shared" si="172"/>
        <v>#DIV/0!</v>
      </c>
      <c r="FX32" s="138" t="s">
        <v>8</v>
      </c>
      <c r="FY32" s="146" t="s">
        <v>8</v>
      </c>
      <c r="FZ32" s="181" t="e">
        <f t="shared" si="224"/>
        <v>#DIV/0!</v>
      </c>
      <c r="GA32" s="147" t="e">
        <f t="shared" si="173"/>
        <v>#DIV/0!</v>
      </c>
      <c r="GB32" s="199" t="e">
        <f t="shared" si="225"/>
        <v>#DIV/0!</v>
      </c>
      <c r="GC32" s="148" t="e">
        <f t="shared" si="174"/>
        <v>#DIV/0!</v>
      </c>
      <c r="GD32" s="138" t="s">
        <v>8</v>
      </c>
      <c r="GE32" s="146" t="s">
        <v>8</v>
      </c>
      <c r="GF32" s="181" t="e">
        <f t="shared" si="226"/>
        <v>#DIV/0!</v>
      </c>
      <c r="GG32" s="147" t="e">
        <f t="shared" si="175"/>
        <v>#DIV/0!</v>
      </c>
      <c r="GH32" s="199" t="e">
        <f t="shared" si="227"/>
        <v>#DIV/0!</v>
      </c>
      <c r="GI32" s="150" t="e">
        <f t="shared" si="176"/>
        <v>#DIV/0!</v>
      </c>
      <c r="GJ32" s="177" t="e">
        <f t="shared" si="228"/>
        <v>#DIV/0!</v>
      </c>
      <c r="GK32" s="178" t="e">
        <f t="shared" si="177"/>
        <v>#DIV/0!</v>
      </c>
      <c r="GL32" s="179" t="e">
        <f t="shared" si="178"/>
        <v>#DIV/0!</v>
      </c>
      <c r="GM32" s="178" t="e">
        <f t="shared" si="177"/>
        <v>#VALUE!</v>
      </c>
      <c r="GN32" s="255"/>
    </row>
    <row r="33" spans="1:196" s="25" customFormat="1" ht="36.75" customHeight="1" thickBot="1" x14ac:dyDescent="0.25">
      <c r="A33" s="196" t="s">
        <v>6</v>
      </c>
      <c r="B33" s="114">
        <v>33601107</v>
      </c>
      <c r="C33" s="198">
        <v>30</v>
      </c>
      <c r="D33" s="197">
        <f>B33*C33/100</f>
        <v>10080332.1</v>
      </c>
      <c r="E33" s="95">
        <f>100-C33</f>
        <v>70</v>
      </c>
      <c r="F33" s="75">
        <f>B33-D33</f>
        <v>23520774.899999999</v>
      </c>
      <c r="G33" s="94">
        <f>SUM(G9:G32)</f>
        <v>16047</v>
      </c>
      <c r="H33" s="94">
        <f>SUM(H9:H32)</f>
        <v>28008490.299999997</v>
      </c>
      <c r="I33" s="39" t="s">
        <v>8</v>
      </c>
      <c r="J33" s="174">
        <f>H33/G33</f>
        <v>1745.4035209073345</v>
      </c>
      <c r="K33" s="105" t="s">
        <v>8</v>
      </c>
      <c r="L33" s="72">
        <f>SUM(L9:L32)</f>
        <v>10080332.099999998</v>
      </c>
      <c r="M33" s="68" t="s">
        <v>8</v>
      </c>
      <c r="N33" s="40">
        <f>(SUMIF(M9:M32,"&lt;1")+1)/(COUNTIFS(M9:M32,"&lt;1")+1)</f>
        <v>0.39650529569946957</v>
      </c>
      <c r="O33" s="41" t="s">
        <v>8</v>
      </c>
      <c r="P33" s="38">
        <f>SUM(P9:P17)</f>
        <v>9989581.0662507601</v>
      </c>
      <c r="Q33" s="38">
        <f>SUM(Q9:Q17)</f>
        <v>9989581.0662507601</v>
      </c>
      <c r="R33" s="81">
        <f>F33-Q33</f>
        <v>13531193.833749238</v>
      </c>
      <c r="S33" s="40">
        <f>(SUMIF(T9:T32,"&lt;1")+1)/(COUNTIFS(T9:T32,"&lt;1")+1)</f>
        <v>0.52940589192251364</v>
      </c>
      <c r="T33" s="41" t="s">
        <v>8</v>
      </c>
      <c r="U33" s="41" t="s">
        <v>8</v>
      </c>
      <c r="V33" s="38">
        <f>SUM(V9:V17)</f>
        <v>9517013.6666924991</v>
      </c>
      <c r="W33" s="38">
        <f>SUM(W9:W17)</f>
        <v>9517013.6666924991</v>
      </c>
      <c r="X33" s="81">
        <f>R33-W33</f>
        <v>4014180.1670567393</v>
      </c>
      <c r="Y33" s="40">
        <f>(SUMIF(Z9:Z32,"&lt;1")+1)/(COUNTIFS(Z9:Z32,"&lt;1")+1)</f>
        <v>0.65153590566442532</v>
      </c>
      <c r="Z33" s="41" t="s">
        <v>8</v>
      </c>
      <c r="AA33" s="41" t="s">
        <v>8</v>
      </c>
      <c r="AB33" s="38">
        <f>SUM(AB9:AB17)</f>
        <v>7303403.3320545517</v>
      </c>
      <c r="AC33" s="38">
        <f>SUM(AC9:AC17)</f>
        <v>4014180.1670567389</v>
      </c>
      <c r="AD33" s="81">
        <f>X33-AC33</f>
        <v>0</v>
      </c>
      <c r="AE33" s="40">
        <f>(SUMIF(AF9:AF32,"&lt;1")+1)/(COUNTIFS(AF9:AF32,"&lt;1")+1)</f>
        <v>0.70434275381445821</v>
      </c>
      <c r="AF33" s="41" t="s">
        <v>8</v>
      </c>
      <c r="AG33" s="41" t="s">
        <v>8</v>
      </c>
      <c r="AH33" s="38">
        <f>SUM(AH9:AH17)</f>
        <v>6139008.629426416</v>
      </c>
      <c r="AI33" s="38">
        <f>SUM(AI9:AI17)</f>
        <v>0</v>
      </c>
      <c r="AJ33" s="81">
        <f>AD33-AI33</f>
        <v>0</v>
      </c>
      <c r="AK33" s="40">
        <f>(SUMIF(AL9:AL32,"&lt;1")+1)/(COUNTIFS(AL9:AL32,"&lt;1")+1)</f>
        <v>0.70434275381445821</v>
      </c>
      <c r="AL33" s="41" t="s">
        <v>8</v>
      </c>
      <c r="AM33" s="41" t="s">
        <v>8</v>
      </c>
      <c r="AN33" s="38">
        <f>SUM(AN9:AN17)</f>
        <v>6139008.629426416</v>
      </c>
      <c r="AO33" s="38">
        <f>SUM(AO9:AO17)</f>
        <v>0</v>
      </c>
      <c r="AP33" s="81">
        <f>AJ33-AO33</f>
        <v>0</v>
      </c>
      <c r="AQ33" s="40">
        <f>(SUMIF(AR9:AR32,"&lt;1")+1)/(COUNTIFS(AR9:AR32,"&lt;1")+1)</f>
        <v>0.70434275381445821</v>
      </c>
      <c r="AR33" s="41" t="s">
        <v>8</v>
      </c>
      <c r="AS33" s="41" t="s">
        <v>8</v>
      </c>
      <c r="AT33" s="38">
        <f>SUM(AT9:AT17)</f>
        <v>6139008.629426416</v>
      </c>
      <c r="AU33" s="75">
        <f>SUM(AU9:AU17)</f>
        <v>0</v>
      </c>
      <c r="AV33" s="81">
        <f>AP33-AU33</f>
        <v>0</v>
      </c>
      <c r="AW33" s="40">
        <f>(SUMIF(AX9:AX32,"&lt;1")+1)/(COUNTIFS(AX9:AX32,"&lt;1")+1)</f>
        <v>0.70434275381445821</v>
      </c>
      <c r="AX33" s="41" t="s">
        <v>8</v>
      </c>
      <c r="AY33" s="41" t="s">
        <v>8</v>
      </c>
      <c r="AZ33" s="38">
        <f>SUM(AZ9:AZ17)</f>
        <v>6139008.629426416</v>
      </c>
      <c r="BA33" s="38">
        <f>SUM(BA9:BA17)</f>
        <v>0</v>
      </c>
      <c r="BB33" s="81">
        <f>AV33-BA33</f>
        <v>0</v>
      </c>
      <c r="BC33" s="40">
        <f>(SUMIF(BD9:BD32,"&lt;1")+1)/(COUNTIFS(BD9:BD32,"&lt;1")+1)</f>
        <v>0.70434275381445821</v>
      </c>
      <c r="BD33" s="41" t="s">
        <v>8</v>
      </c>
      <c r="BE33" s="41" t="s">
        <v>8</v>
      </c>
      <c r="BF33" s="38">
        <f>SUM(BF9:BF17)</f>
        <v>6139008.629426416</v>
      </c>
      <c r="BG33" s="38">
        <f>SUM(BG9:BG17)</f>
        <v>0</v>
      </c>
      <c r="BH33" s="81">
        <f>BB33-BG33</f>
        <v>0</v>
      </c>
      <c r="BI33" s="40">
        <f>(SUMIF(BJ9:BJ32,"&lt;1")+1)/(COUNTIFS(BJ9:BJ32,"&lt;1")+1)</f>
        <v>0.70434275381445821</v>
      </c>
      <c r="BJ33" s="41" t="s">
        <v>8</v>
      </c>
      <c r="BK33" s="41" t="s">
        <v>8</v>
      </c>
      <c r="BL33" s="38">
        <f>SUM(BL9:BL17)</f>
        <v>6139008.629426416</v>
      </c>
      <c r="BM33" s="38">
        <f>SUM(BM9:BM17)</f>
        <v>0</v>
      </c>
      <c r="BN33" s="81">
        <f>BH33-BM33</f>
        <v>0</v>
      </c>
      <c r="BO33" s="40">
        <f>(SUMIF(BP9:BP32,"&lt;1")+1)/(COUNTIFS(BP9:BP32,"&lt;1")+1)</f>
        <v>0.70434275381445821</v>
      </c>
      <c r="BP33" s="41" t="s">
        <v>8</v>
      </c>
      <c r="BQ33" s="41" t="s">
        <v>8</v>
      </c>
      <c r="BR33" s="38">
        <f>SUM(BR9:BR17)</f>
        <v>6139008.629426416</v>
      </c>
      <c r="BS33" s="38">
        <f>SUM(BS9:BS17)</f>
        <v>0</v>
      </c>
      <c r="BT33" s="81">
        <f>BN33-BS33</f>
        <v>0</v>
      </c>
      <c r="BU33" s="40">
        <f>(SUMIF(BV9:BV32,"&lt;1")+1)/(COUNTIFS(BV9:BV32,"&lt;1")+1)</f>
        <v>0.70434275381445821</v>
      </c>
      <c r="BV33" s="41" t="s">
        <v>8</v>
      </c>
      <c r="BW33" s="41" t="s">
        <v>8</v>
      </c>
      <c r="BX33" s="38">
        <f>SUM(BX9:BX17)</f>
        <v>6139008.629426416</v>
      </c>
      <c r="BY33" s="38">
        <f>SUM(BY9:BY17)</f>
        <v>0</v>
      </c>
      <c r="BZ33" s="81">
        <f>BT33-BY33</f>
        <v>0</v>
      </c>
      <c r="CA33" s="40">
        <f>(SUMIF(CB9:CB32,"&lt;1")+1)/(COUNTIFS(CB9:CB32,"&lt;1")+1)</f>
        <v>0.70434275381445821</v>
      </c>
      <c r="CB33" s="41" t="s">
        <v>8</v>
      </c>
      <c r="CC33" s="41" t="s">
        <v>8</v>
      </c>
      <c r="CD33" s="38">
        <f>SUM(CD9:CD17)</f>
        <v>6139008.629426416</v>
      </c>
      <c r="CE33" s="38">
        <f>SUM(CE9:CE17)</f>
        <v>0</v>
      </c>
      <c r="CF33" s="81">
        <f>BZ33-CE33</f>
        <v>0</v>
      </c>
      <c r="CG33" s="40">
        <f>(SUMIF(CH9:CH32,"&lt;1")+1)/(COUNTIFS(CH9:CH32,"&lt;1")+1)</f>
        <v>0.70434275381445821</v>
      </c>
      <c r="CH33" s="41" t="s">
        <v>8</v>
      </c>
      <c r="CI33" s="41" t="s">
        <v>8</v>
      </c>
      <c r="CJ33" s="38">
        <f>SUM(CJ9:CJ17)</f>
        <v>6139008.629426416</v>
      </c>
      <c r="CK33" s="38">
        <f>SUM(CK9:CK17)</f>
        <v>0</v>
      </c>
      <c r="CL33" s="81">
        <f>CF33-CK33</f>
        <v>0</v>
      </c>
      <c r="CM33" s="40">
        <f>(SUMIF(CN9:CN32,"&lt;1")+1)/(COUNTIFS(CN9:CN32,"&lt;1")+1)</f>
        <v>0.70434275381445821</v>
      </c>
      <c r="CN33" s="41" t="s">
        <v>8</v>
      </c>
      <c r="CO33" s="41" t="s">
        <v>8</v>
      </c>
      <c r="CP33" s="38">
        <f>SUM(CP9:CP17)</f>
        <v>6139008.629426416</v>
      </c>
      <c r="CQ33" s="38">
        <f>SUM(CQ9:CQ17)</f>
        <v>0</v>
      </c>
      <c r="CR33" s="81">
        <f>CL33-CQ33</f>
        <v>0</v>
      </c>
      <c r="CS33" s="40">
        <f>(SUMIF(CT9:CT32,"&lt;1")+1)/(COUNTIFS(CT9:CT32,"&lt;1")+1)</f>
        <v>0.70434275381445821</v>
      </c>
      <c r="CT33" s="41" t="s">
        <v>8</v>
      </c>
      <c r="CU33" s="41" t="s">
        <v>8</v>
      </c>
      <c r="CV33" s="38">
        <f>SUM(CV9:CV17)</f>
        <v>6139008.629426416</v>
      </c>
      <c r="CW33" s="38">
        <f>SUM(CW9:CW17)</f>
        <v>0</v>
      </c>
      <c r="CX33" s="81">
        <f>CR33-CW33</f>
        <v>0</v>
      </c>
      <c r="CY33" s="40">
        <f>(SUMIF(CZ9:CZ32,"&lt;1")+1)/(COUNTIFS(CZ9:CZ32,"&lt;1")+1)</f>
        <v>0.70434275381445821</v>
      </c>
      <c r="CZ33" s="41" t="s">
        <v>8</v>
      </c>
      <c r="DA33" s="41" t="s">
        <v>8</v>
      </c>
      <c r="DB33" s="38">
        <f>SUM(DB9:DB17)</f>
        <v>6139008.629426416</v>
      </c>
      <c r="DC33" s="38">
        <f>SUM(DC9:DC17)</f>
        <v>0</v>
      </c>
      <c r="DD33" s="81">
        <f>CX33-DC33</f>
        <v>0</v>
      </c>
      <c r="DE33" s="40">
        <f>(SUMIF(DF9:DF32,"&lt;1")+1)/(COUNTIFS(DF9:DF32,"&lt;1")+1)</f>
        <v>0.70434275381445821</v>
      </c>
      <c r="DF33" s="41" t="s">
        <v>8</v>
      </c>
      <c r="DG33" s="41" t="s">
        <v>8</v>
      </c>
      <c r="DH33" s="38">
        <f>SUM(DH9:DH17)</f>
        <v>6139008.629426416</v>
      </c>
      <c r="DI33" s="38">
        <f>SUM(DI9:DI17)</f>
        <v>0</v>
      </c>
      <c r="DJ33" s="81">
        <f>DD33-DI33</f>
        <v>0</v>
      </c>
      <c r="DK33" s="40">
        <f>(SUMIF(DL9:DL32,"&lt;1")+1)/(COUNTIFS(DL9:DL32,"&lt;1")+1)</f>
        <v>0.70434275381445821</v>
      </c>
      <c r="DL33" s="41" t="s">
        <v>8</v>
      </c>
      <c r="DM33" s="41" t="s">
        <v>8</v>
      </c>
      <c r="DN33" s="38">
        <f>SUM(DN9:DN17)</f>
        <v>6139008.629426416</v>
      </c>
      <c r="DO33" s="38">
        <f>SUM(DO9:DO17)</f>
        <v>0</v>
      </c>
      <c r="DP33" s="81">
        <f>DJ33-DO33</f>
        <v>0</v>
      </c>
      <c r="DQ33" s="40">
        <f>(SUMIF(DR9:DR32,"&lt;1")+1)/(COUNTIFS(DR9:DR32,"&lt;1")+1)</f>
        <v>0.70434275381445821</v>
      </c>
      <c r="DR33" s="41" t="s">
        <v>8</v>
      </c>
      <c r="DS33" s="41" t="s">
        <v>8</v>
      </c>
      <c r="DT33" s="38">
        <f>SUM(DT9:DT17)</f>
        <v>6139008.629426416</v>
      </c>
      <c r="DU33" s="38">
        <f>SUM(DU9:DU17)</f>
        <v>0</v>
      </c>
      <c r="DV33" s="81">
        <f>DP33-DU33</f>
        <v>0</v>
      </c>
      <c r="DW33" s="40">
        <f>(SUMIF(DX9:DX32,"&lt;1")+1)/(COUNTIFS(DX9:DX32,"&lt;1")+1)</f>
        <v>0.70434275381445821</v>
      </c>
      <c r="DX33" s="41" t="s">
        <v>8</v>
      </c>
      <c r="DY33" s="41" t="s">
        <v>8</v>
      </c>
      <c r="DZ33" s="38">
        <f>SUM(DZ9:DZ17)</f>
        <v>6139008.629426416</v>
      </c>
      <c r="EA33" s="75">
        <f>SUM(EA9:EA17)</f>
        <v>0</v>
      </c>
      <c r="EB33" s="81">
        <f>DV33-EA33</f>
        <v>0</v>
      </c>
      <c r="EC33" s="40">
        <f>(SUMIF(ED9:ED32,"&lt;1")+1)/(COUNTIFS(ED9:ED32,"&lt;1")+1)</f>
        <v>0.70434275381445821</v>
      </c>
      <c r="ED33" s="41" t="s">
        <v>8</v>
      </c>
      <c r="EE33" s="41" t="s">
        <v>8</v>
      </c>
      <c r="EF33" s="38">
        <f>SUM(EF9:EF17)</f>
        <v>6139008.629426416</v>
      </c>
      <c r="EG33" s="75">
        <f>SUM(EG9:EG17)</f>
        <v>0</v>
      </c>
      <c r="EH33" s="81">
        <f>EB33-EG33</f>
        <v>0</v>
      </c>
      <c r="EI33" s="40">
        <f>(SUMIF(EJ9:EJ32,"&lt;1")+1)/(COUNTIFS(EJ9:EJ32,"&lt;1")+1)</f>
        <v>0.70434275381445821</v>
      </c>
      <c r="EJ33" s="41" t="s">
        <v>8</v>
      </c>
      <c r="EK33" s="41" t="s">
        <v>8</v>
      </c>
      <c r="EL33" s="38">
        <f>SUM(EL9:EL17)</f>
        <v>6139008.629426416</v>
      </c>
      <c r="EM33" s="75">
        <f>SUM(EM9:EM17)</f>
        <v>0</v>
      </c>
      <c r="EN33" s="81">
        <f>EH33-EM33</f>
        <v>0</v>
      </c>
      <c r="EO33" s="40">
        <f>(SUMIF(EP9:EP32,"&lt;1")+1)/(COUNTIFS(EP9:EP32,"&lt;1")+1)</f>
        <v>0.70434275381445821</v>
      </c>
      <c r="EP33" s="41" t="s">
        <v>8</v>
      </c>
      <c r="EQ33" s="41" t="s">
        <v>8</v>
      </c>
      <c r="ER33" s="38">
        <f>SUM(ER9:ER17)</f>
        <v>6139008.629426416</v>
      </c>
      <c r="ES33" s="75">
        <f>SUM(ES9:ES17)</f>
        <v>0</v>
      </c>
      <c r="ET33" s="81">
        <f>EN33-ES33</f>
        <v>0</v>
      </c>
      <c r="EU33" s="40">
        <f>(SUMIF(EV9:EV32,"&lt;1")+1)/(COUNTIFS(EV9:EV32,"&lt;1")+1)</f>
        <v>0.70434275381445821</v>
      </c>
      <c r="EV33" s="41" t="s">
        <v>8</v>
      </c>
      <c r="EW33" s="41" t="s">
        <v>8</v>
      </c>
      <c r="EX33" s="38">
        <f>SUM(EX9:EX17)</f>
        <v>6139008.629426416</v>
      </c>
      <c r="EY33" s="75">
        <f>SUM(EY9:EY17)</f>
        <v>0</v>
      </c>
      <c r="EZ33" s="81">
        <f>ET33-EY33</f>
        <v>0</v>
      </c>
      <c r="FA33" s="40">
        <f>(SUMIF(FB9:FB32,"&lt;1")+1)/(COUNTIFS(FB9:FB32,"&lt;1")+1)</f>
        <v>0.70434275381445821</v>
      </c>
      <c r="FB33" s="41" t="s">
        <v>8</v>
      </c>
      <c r="FC33" s="41" t="s">
        <v>8</v>
      </c>
      <c r="FD33" s="38">
        <f>SUM(FD9:FD17)</f>
        <v>6139008.629426416</v>
      </c>
      <c r="FE33" s="75">
        <f>SUM(FE9:FE17)</f>
        <v>0</v>
      </c>
      <c r="FF33" s="81">
        <f>EZ33-FE33</f>
        <v>0</v>
      </c>
      <c r="FG33" s="40">
        <f>(SUMIF(FH9:FH32,"&lt;1")+1)/(COUNTIFS(FH9:FH32,"&lt;1")+1)</f>
        <v>0.70434275381445821</v>
      </c>
      <c r="FH33" s="41" t="s">
        <v>8</v>
      </c>
      <c r="FI33" s="41" t="s">
        <v>8</v>
      </c>
      <c r="FJ33" s="38">
        <f>SUM(FJ9:FJ17)</f>
        <v>6139008.629426416</v>
      </c>
      <c r="FK33" s="75">
        <f>SUM(FK9:FK17)</f>
        <v>0</v>
      </c>
      <c r="FL33" s="81">
        <f>FF33-FK33</f>
        <v>0</v>
      </c>
      <c r="FM33" s="40">
        <f>(SUMIF(FN9:FN32,"&lt;1")+1)/(COUNTIFS(FN9:FN32,"&lt;1")+1)</f>
        <v>0.70434275381445821</v>
      </c>
      <c r="FN33" s="41" t="s">
        <v>8</v>
      </c>
      <c r="FO33" s="41" t="s">
        <v>8</v>
      </c>
      <c r="FP33" s="38">
        <f>SUM(FP9:FP17)</f>
        <v>6139008.629426416</v>
      </c>
      <c r="FQ33" s="75">
        <f>SUM(FQ9:FQ17)</f>
        <v>0</v>
      </c>
      <c r="FR33" s="81">
        <f>FL33-FQ33</f>
        <v>0</v>
      </c>
      <c r="FS33" s="40">
        <f>(SUMIF(FT9:FT32,"&lt;1")+1)/(COUNTIFS(FT9:FT32,"&lt;1")+1)</f>
        <v>0.70434275381445821</v>
      </c>
      <c r="FT33" s="41" t="s">
        <v>8</v>
      </c>
      <c r="FU33" s="41" t="s">
        <v>8</v>
      </c>
      <c r="FV33" s="38">
        <f>SUM(FV9:FV17)</f>
        <v>6139008.629426416</v>
      </c>
      <c r="FW33" s="75">
        <f>SUM(FW9:FW17)</f>
        <v>0</v>
      </c>
      <c r="FX33" s="81">
        <f>FR33-FW33</f>
        <v>0</v>
      </c>
      <c r="FY33" s="40">
        <f>(SUMIF(FZ9:FZ32,"&lt;1")+1)/(COUNTIFS(FZ9:FZ32,"&lt;1")+1)</f>
        <v>0.70434275381445821</v>
      </c>
      <c r="FZ33" s="41" t="s">
        <v>8</v>
      </c>
      <c r="GA33" s="41" t="s">
        <v>8</v>
      </c>
      <c r="GB33" s="38">
        <f>SUM(GB9:GB17)</f>
        <v>6139008.629426416</v>
      </c>
      <c r="GC33" s="75">
        <f>SUM(GC9:GC17)</f>
        <v>0</v>
      </c>
      <c r="GD33" s="81">
        <f>FX33-GC33</f>
        <v>0</v>
      </c>
      <c r="GE33" s="40">
        <f>(SUMIF(GF9:GF32,"&lt;1")+1)/(COUNTIFS(GF9:GF32,"&lt;1")+1)</f>
        <v>0.70434275381445821</v>
      </c>
      <c r="GF33" s="41" t="s">
        <v>8</v>
      </c>
      <c r="GG33" s="41" t="s">
        <v>8</v>
      </c>
      <c r="GH33" s="38">
        <f>SUM(GH9:GH17)</f>
        <v>6139008.629426416</v>
      </c>
      <c r="GI33" s="75">
        <f>SUM(GI9:GI17)</f>
        <v>0</v>
      </c>
      <c r="GJ33" s="200">
        <f>SUM(GJ9:GJ17)</f>
        <v>23520774.900000002</v>
      </c>
      <c r="GK33" s="201">
        <f>L33+GJ33</f>
        <v>33601107</v>
      </c>
      <c r="GL33" s="202" t="s">
        <v>8</v>
      </c>
      <c r="GM33" s="201">
        <f>SUM(GM9:GM17)</f>
        <v>33601107</v>
      </c>
      <c r="GN33" s="255"/>
    </row>
    <row r="35" spans="1:196" x14ac:dyDescent="0.2">
      <c r="P35" s="20"/>
    </row>
    <row r="37" spans="1:196" x14ac:dyDescent="0.2">
      <c r="GJ37" s="118"/>
      <c r="GK37" s="118"/>
    </row>
    <row r="38" spans="1:196" x14ac:dyDescent="0.2">
      <c r="M38" s="19"/>
    </row>
  </sheetData>
  <protectedRanges>
    <protectedRange sqref="A9:A32" name="Диапазон3_1"/>
    <protectedRange sqref="A9:A32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19685039370078741" right="0.19685039370078741" top="0.78740157480314965" bottom="0.15748031496062992" header="0.74803149606299213" footer="0.23622047244094491"/>
  <pageSetup paperSize="9" scale="50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 на 2024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 на 2024'!Z_287B6B75_F102_4A35_99B4_72102AA4A344__wvu_PrintTitles</vt:lpstr>
      <vt:lpstr>'Исходные данные'!Заголовки_для_печати</vt:lpstr>
      <vt:lpstr>'Расчет дотации на 2024'!Заголовки_для_печати</vt:lpstr>
      <vt:lpstr>'Исходные данные'!Область_печати</vt:lpstr>
      <vt:lpstr>'Расчет дотации на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PTN</cp:lastModifiedBy>
  <cp:lastPrinted>2023-10-18T09:58:56Z</cp:lastPrinted>
  <dcterms:created xsi:type="dcterms:W3CDTF">2013-11-15T09:40:24Z</dcterms:created>
  <dcterms:modified xsi:type="dcterms:W3CDTF">2023-10-18T03:47:46Z</dcterms:modified>
</cp:coreProperties>
</file>